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\absdfs\workgroup\Labour Sup Suvys\HSF\Families data\Table_outputs\2022\Final\"/>
    </mc:Choice>
  </mc:AlternateContent>
  <xr:revisionPtr revIDLastSave="0" documentId="13_ncr:1_{CAE63415-6C85-46DA-96FB-1C7C2125AB19}" xr6:coauthVersionLast="47" xr6:coauthVersionMax="47" xr10:uidLastSave="{00000000-0000-0000-0000-000000000000}"/>
  <bookViews>
    <workbookView xWindow="57480" yWindow="-120" windowWidth="38640" windowHeight="21240" xr2:uid="{00000000-000D-0000-FFFF-FFFF00000000}"/>
  </bookViews>
  <sheets>
    <sheet name="Contents" sheetId="6" r:id="rId1"/>
    <sheet name="Table 7.1" sheetId="7" r:id="rId2"/>
    <sheet name="Table 7.2" sheetId="8" r:id="rId3"/>
    <sheet name="Index" sheetId="5" r:id="rId4"/>
    <sheet name="Data1" sheetId="1" r:id="rId5"/>
    <sheet name="Data2" sheetId="2" r:id="rId6"/>
    <sheet name="Data3" sheetId="3" r:id="rId7"/>
  </sheets>
  <definedNames>
    <definedName name="_xlnm._FilterDatabase" localSheetId="4" hidden="1">Data1!$IG$10:$IG$38</definedName>
    <definedName name="_xlnm._FilterDatabase" localSheetId="6" hidden="1">Data3!#REF!</definedName>
    <definedName name="A124854178T">#REF!,#REF!</definedName>
    <definedName name="A124854178T_Data">#REF!</definedName>
    <definedName name="A124854178T_Latest">#REF!</definedName>
    <definedName name="A124854182J">#REF!,#REF!</definedName>
    <definedName name="A124854182J_Data">#REF!</definedName>
    <definedName name="A124854182J_Latest">#REF!</definedName>
    <definedName name="A124854186T">#REF!,#REF!</definedName>
    <definedName name="A124854186T_Data">#REF!</definedName>
    <definedName name="A124854186T_Latest">#REF!</definedName>
    <definedName name="A124854190J">#REF!,#REF!</definedName>
    <definedName name="A124854190J_Data">#REF!</definedName>
    <definedName name="A124854190J_Latest">#REF!</definedName>
    <definedName name="A124854194T">#REF!,#REF!</definedName>
    <definedName name="A124854194T_Data">#REF!</definedName>
    <definedName name="A124854194T_Latest">#REF!</definedName>
    <definedName name="A124854198A">#REF!,#REF!</definedName>
    <definedName name="A124854198A_Data">#REF!</definedName>
    <definedName name="A124854198A_Latest">#REF!</definedName>
    <definedName name="A124854202F">#REF!,#REF!</definedName>
    <definedName name="A124854202F_Data">#REF!</definedName>
    <definedName name="A124854202F_Latest">#REF!</definedName>
    <definedName name="A124854206R">#REF!,#REF!</definedName>
    <definedName name="A124854206R_Data">#REF!</definedName>
    <definedName name="A124854206R_Latest">#REF!</definedName>
    <definedName name="A124854210F">#REF!,#REF!</definedName>
    <definedName name="A124854210F_Data">#REF!</definedName>
    <definedName name="A124854210F_Latest">#REF!</definedName>
    <definedName name="A124854214R">#REF!,#REF!</definedName>
    <definedName name="A124854214R_Data">#REF!</definedName>
    <definedName name="A124854214R_Latest">#REF!</definedName>
    <definedName name="A124854218X">#REF!,#REF!</definedName>
    <definedName name="A124854218X_Data">#REF!</definedName>
    <definedName name="A124854218X_Latest">#REF!</definedName>
    <definedName name="A124854222R">#REF!,#REF!</definedName>
    <definedName name="A124854222R_Data">#REF!</definedName>
    <definedName name="A124854222R_Latest">#REF!</definedName>
    <definedName name="A124854226X">#REF!,#REF!</definedName>
    <definedName name="A124854226X_Data">#REF!</definedName>
    <definedName name="A124854226X_Latest">#REF!</definedName>
    <definedName name="A124854230R">#REF!,#REF!</definedName>
    <definedName name="A124854230R_Data">#REF!</definedName>
    <definedName name="A124854230R_Latest">#REF!</definedName>
    <definedName name="A124854234X">#REF!,#REF!</definedName>
    <definedName name="A124854234X_Data">#REF!</definedName>
    <definedName name="A124854234X_Latest">#REF!</definedName>
    <definedName name="A124854238J">#REF!,#REF!</definedName>
    <definedName name="A124854238J_Data">#REF!</definedName>
    <definedName name="A124854238J_Latest">#REF!</definedName>
    <definedName name="A124854242X">#REF!,#REF!</definedName>
    <definedName name="A124854242X_Data">#REF!</definedName>
    <definedName name="A124854242X_Latest">#REF!</definedName>
    <definedName name="A124854246J">#REF!,#REF!</definedName>
    <definedName name="A124854246J_Data">#REF!</definedName>
    <definedName name="A124854246J_Latest">#REF!</definedName>
    <definedName name="A124854250X">#REF!,#REF!</definedName>
    <definedName name="A124854250X_Data">#REF!</definedName>
    <definedName name="A124854250X_Latest">#REF!</definedName>
    <definedName name="A124854254J">#REF!,#REF!</definedName>
    <definedName name="A124854254J_Data">#REF!</definedName>
    <definedName name="A124854254J_Latest">#REF!</definedName>
    <definedName name="A124854258T">#REF!,#REF!</definedName>
    <definedName name="A124854258T_Data">#REF!</definedName>
    <definedName name="A124854258T_Latest">#REF!</definedName>
    <definedName name="A124854262J">#REF!,#REF!</definedName>
    <definedName name="A124854262J_Data">#REF!</definedName>
    <definedName name="A124854262J_Latest">#REF!</definedName>
    <definedName name="A124854266T">#REF!,#REF!</definedName>
    <definedName name="A124854266T_Data">#REF!</definedName>
    <definedName name="A124854266T_Latest">#REF!</definedName>
    <definedName name="A124854270J">#REF!,#REF!</definedName>
    <definedName name="A124854270J_Data">#REF!</definedName>
    <definedName name="A124854270J_Latest">#REF!</definedName>
    <definedName name="A124854274T">#REF!,#REF!</definedName>
    <definedName name="A124854274T_Data">#REF!</definedName>
    <definedName name="A124854274T_Latest">#REF!</definedName>
    <definedName name="A124854278A">#REF!,#REF!</definedName>
    <definedName name="A124854278A_Data">#REF!</definedName>
    <definedName name="A124854278A_Latest">#REF!</definedName>
    <definedName name="A124854538K">#REF!,#REF!</definedName>
    <definedName name="A124854538K_Data">#REF!</definedName>
    <definedName name="A124854538K_Latest">#REF!</definedName>
    <definedName name="A124854542A">#REF!,#REF!</definedName>
    <definedName name="A124854542A_Data">#REF!</definedName>
    <definedName name="A124854542A_Latest">#REF!</definedName>
    <definedName name="A124854546K">#REF!,#REF!</definedName>
    <definedName name="A124854546K_Data">#REF!</definedName>
    <definedName name="A124854546K_Latest">#REF!</definedName>
    <definedName name="A124854550A">#REF!,#REF!</definedName>
    <definedName name="A124854550A_Data">#REF!</definedName>
    <definedName name="A124854550A_Latest">#REF!</definedName>
    <definedName name="A124854554K">#REF!,#REF!</definedName>
    <definedName name="A124854554K_Data">#REF!</definedName>
    <definedName name="A124854554K_Latest">#REF!</definedName>
    <definedName name="A124854558V">#REF!,#REF!</definedName>
    <definedName name="A124854558V_Data">#REF!</definedName>
    <definedName name="A124854558V_Latest">#REF!</definedName>
    <definedName name="A124854562K">#REF!,#REF!</definedName>
    <definedName name="A124854562K_Data">#REF!</definedName>
    <definedName name="A124854562K_Latest">#REF!</definedName>
    <definedName name="A124854566V">#REF!,#REF!</definedName>
    <definedName name="A124854566V_Data">#REF!</definedName>
    <definedName name="A124854566V_Latest">#REF!</definedName>
    <definedName name="A124854570K">#REF!,#REF!</definedName>
    <definedName name="A124854570K_Data">#REF!</definedName>
    <definedName name="A124854570K_Latest">#REF!</definedName>
    <definedName name="A124854574V">#REF!,#REF!</definedName>
    <definedName name="A124854574V_Data">#REF!</definedName>
    <definedName name="A124854574V_Latest">#REF!</definedName>
    <definedName name="A124854578C">#REF!,#REF!</definedName>
    <definedName name="A124854578C_Data">#REF!</definedName>
    <definedName name="A124854578C_Latest">#REF!</definedName>
    <definedName name="A124854582V">#REF!,#REF!</definedName>
    <definedName name="A124854582V_Data">#REF!</definedName>
    <definedName name="A124854582V_Latest">#REF!</definedName>
    <definedName name="A124854586C">#REF!,#REF!</definedName>
    <definedName name="A124854586C_Data">#REF!</definedName>
    <definedName name="A124854586C_Latest">#REF!</definedName>
    <definedName name="A124854590V">#REF!,#REF!</definedName>
    <definedName name="A124854590V_Data">#REF!</definedName>
    <definedName name="A124854590V_Latest">#REF!</definedName>
    <definedName name="A124854594C">#REF!,#REF!</definedName>
    <definedName name="A124854594C_Data">#REF!</definedName>
    <definedName name="A124854594C_Latest">#REF!</definedName>
    <definedName name="A124854598L">#REF!,#REF!</definedName>
    <definedName name="A124854598L_Data">#REF!</definedName>
    <definedName name="A124854598L_Latest">#REF!</definedName>
    <definedName name="A124854602T">#REF!,#REF!</definedName>
    <definedName name="A124854602T_Data">#REF!</definedName>
    <definedName name="A124854602T_Latest">#REF!</definedName>
    <definedName name="A124854606A">#REF!,#REF!</definedName>
    <definedName name="A124854606A_Data">#REF!</definedName>
    <definedName name="A124854606A_Latest">#REF!</definedName>
    <definedName name="A124854610T">#REF!,#REF!</definedName>
    <definedName name="A124854610T_Data">#REF!</definedName>
    <definedName name="A124854610T_Latest">#REF!</definedName>
    <definedName name="A124854614A">#REF!,#REF!</definedName>
    <definedName name="A124854614A_Data">#REF!</definedName>
    <definedName name="A124854614A_Latest">#REF!</definedName>
    <definedName name="A124854618K">#REF!,#REF!</definedName>
    <definedName name="A124854618K_Data">#REF!</definedName>
    <definedName name="A124854618K_Latest">#REF!</definedName>
    <definedName name="A124854622A">#REF!,#REF!</definedName>
    <definedName name="A124854622A_Data">#REF!</definedName>
    <definedName name="A124854622A_Latest">#REF!</definedName>
    <definedName name="A124854626K">#REF!,#REF!</definedName>
    <definedName name="A124854626K_Data">#REF!</definedName>
    <definedName name="A124854626K_Latest">#REF!</definedName>
    <definedName name="A124854630A">#REF!,#REF!</definedName>
    <definedName name="A124854630A_Data">#REF!</definedName>
    <definedName name="A124854630A_Latest">#REF!</definedName>
    <definedName name="A124854634K">#REF!,#REF!</definedName>
    <definedName name="A124854634K_Data">#REF!</definedName>
    <definedName name="A124854634K_Latest">#REF!</definedName>
    <definedName name="A124854638V">#REF!,#REF!</definedName>
    <definedName name="A124854638V_Data">#REF!</definedName>
    <definedName name="A124854638V_Latest">#REF!</definedName>
    <definedName name="A124854642K">#REF!,#REF!</definedName>
    <definedName name="A124854642K_Data">#REF!</definedName>
    <definedName name="A124854642K_Latest">#REF!</definedName>
    <definedName name="A124854646V">#REF!,#REF!</definedName>
    <definedName name="A124854646V_Data">#REF!</definedName>
    <definedName name="A124854646V_Latest">#REF!</definedName>
    <definedName name="A124854650K">#REF!,#REF!</definedName>
    <definedName name="A124854650K_Data">#REF!</definedName>
    <definedName name="A124854650K_Latest">#REF!</definedName>
    <definedName name="A124854654V">#REF!,#REF!</definedName>
    <definedName name="A124854654V_Data">#REF!</definedName>
    <definedName name="A124854654V_Latest">#REF!</definedName>
    <definedName name="A124854658C">#REF!,#REF!</definedName>
    <definedName name="A124854658C_Data">#REF!</definedName>
    <definedName name="A124854658C_Latest">#REF!</definedName>
    <definedName name="A124854662V">#REF!,#REF!</definedName>
    <definedName name="A124854662V_Data">#REF!</definedName>
    <definedName name="A124854662V_Latest">#REF!</definedName>
    <definedName name="A124854666C">#REF!,#REF!</definedName>
    <definedName name="A124854666C_Data">#REF!</definedName>
    <definedName name="A124854666C_Latest">#REF!</definedName>
    <definedName name="A124854670V">#REF!,#REF!</definedName>
    <definedName name="A124854670V_Data">#REF!</definedName>
    <definedName name="A124854670V_Latest">#REF!</definedName>
    <definedName name="A124854674C">#REF!,#REF!</definedName>
    <definedName name="A124854674C_Data">#REF!</definedName>
    <definedName name="A124854674C_Latest">#REF!</definedName>
    <definedName name="A124854678L">#REF!,#REF!</definedName>
    <definedName name="A124854678L_Data">#REF!</definedName>
    <definedName name="A124854678L_Latest">#REF!</definedName>
    <definedName name="A124857378R">Data1!$BW$1:$BW$10,Data1!$BW$11:$BW$38</definedName>
    <definedName name="A124857378R_Data">Data1!$BW$11:$BW$38</definedName>
    <definedName name="A124857378R_Latest">Data1!$BW$38</definedName>
    <definedName name="A124857382F">Data1!$DM$1:$DM$10,Data1!$DM$11:$DM$38</definedName>
    <definedName name="A124857382F_Data">Data1!$DM$11:$DM$38</definedName>
    <definedName name="A124857382F_Latest">Data1!$DM$38</definedName>
    <definedName name="A124857386R">Data1!$EE$1:$EE$10,Data1!$EE$11:$EE$38</definedName>
    <definedName name="A124857386R_Data">Data1!$EE$11:$EE$38</definedName>
    <definedName name="A124857386R_Latest">Data1!$EE$38</definedName>
    <definedName name="A124857390F">Data1!$FC$1:$FC$10,Data1!$FC$11:$FC$38</definedName>
    <definedName name="A124857390F_Data">Data1!$FC$11:$FC$38</definedName>
    <definedName name="A124857390F_Latest">Data1!$FC$38</definedName>
    <definedName name="A124857394R">Data1!$GA$1:$GA$10,Data1!$GA$11:$GA$38</definedName>
    <definedName name="A124857394R_Data">Data1!$GA$11:$GA$38</definedName>
    <definedName name="A124857394R_Latest">Data1!$GA$38</definedName>
    <definedName name="A124857398X">Data2!$K$1:$K$10,Data2!$K$11:$K$38</definedName>
    <definedName name="A124857398X_Data">Data2!$K$11:$K$38</definedName>
    <definedName name="A124857398X_Latest">Data2!$K$38</definedName>
    <definedName name="A124857402C">Data2!$AU$1:$AU$10,Data2!$AU$11:$AU$38</definedName>
    <definedName name="A124857402C_Data">Data2!$AU$11:$AU$38</definedName>
    <definedName name="A124857402C_Latest">Data2!$AU$38</definedName>
    <definedName name="A124857406L">Data2!$BY$1:$BY$10,Data2!$BY$11:$BY$38</definedName>
    <definedName name="A124857406L_Data">Data2!$BY$11:$BY$38</definedName>
    <definedName name="A124857406L_Latest">Data2!$BY$38</definedName>
    <definedName name="A124857410C">Data2!$DC$1:$DC$10,Data2!$DC$11:$DC$38</definedName>
    <definedName name="A124857410C_Data">Data2!$DC$11:$DC$38</definedName>
    <definedName name="A124857410C_Latest">Data2!$DC$38</definedName>
    <definedName name="A124857414L">Data2!$FW$1:$FW$10,Data2!$FW$11:$FW$38</definedName>
    <definedName name="A124857414L_Data">Data2!$FW$11:$FW$38</definedName>
    <definedName name="A124857414L_Latest">Data2!$FW$38</definedName>
    <definedName name="A124857418W">Data2!$GO$1:$GO$10,Data2!$GO$11:$GO$38</definedName>
    <definedName name="A124857418W_Data">Data2!$GO$11:$GO$38</definedName>
    <definedName name="A124857418W_Latest">Data2!$GO$38</definedName>
    <definedName name="A124857422L">Data2!$HA$1:$HA$10,Data2!$HA$11:$HA$38</definedName>
    <definedName name="A124857422L_Data">Data2!$HA$11:$HA$38</definedName>
    <definedName name="A124857422L_Latest">Data2!$HA$38</definedName>
    <definedName name="A124857426W">Data2!$IE$1:$IE$10,Data2!$IE$11:$IE$38</definedName>
    <definedName name="A124857426W_Data">Data2!$IE$11:$IE$38</definedName>
    <definedName name="A124857426W_Latest">Data2!$IE$38</definedName>
    <definedName name="A124857430L">Data3!$G$1:$G$10,Data3!$G$11:$G$38</definedName>
    <definedName name="A124857430L_Data">Data3!$G$11:$G$38</definedName>
    <definedName name="A124857430L_Latest">Data3!$G$38</definedName>
    <definedName name="A124857434W">Data3!$AK$1:$AK$10,Data3!$AK$11:$AK$38</definedName>
    <definedName name="A124857434W_Data">Data3!$AK$11:$AK$38</definedName>
    <definedName name="A124857434W_Latest">Data3!$AK$38</definedName>
    <definedName name="A124857438F">Data1!$CC$1:$CC$10,Data1!$CC$11:$CC$38</definedName>
    <definedName name="A124857438F_Data">Data1!$CC$11:$CC$38</definedName>
    <definedName name="A124857438F_Latest">Data1!$CC$38</definedName>
    <definedName name="A124857442W">Data1!$CO$1:$CO$10,Data1!$CO$11:$CO$38</definedName>
    <definedName name="A124857442W_Data">Data1!$CO$11:$CO$38</definedName>
    <definedName name="A124857442W_Latest">Data1!$CO$38</definedName>
    <definedName name="A124857446F">Data1!$GM$1:$GM$10,Data1!$GM$11:$GM$38</definedName>
    <definedName name="A124857446F_Data">Data1!$GM$11:$GM$38</definedName>
    <definedName name="A124857446F_Latest">Data1!$GM$38</definedName>
    <definedName name="A124857450W">Data2!$W$1:$W$10,Data2!$W$11:$W$38</definedName>
    <definedName name="A124857450W_Data">Data2!$W$11:$W$38</definedName>
    <definedName name="A124857450W_Latest">Data2!$W$38</definedName>
    <definedName name="A124857454F">Data2!$DU$1:$DU$10,Data2!$DU$11:$DU$38</definedName>
    <definedName name="A124857454F_Data">Data2!$DU$11:$DU$38</definedName>
    <definedName name="A124857454F_Latest">Data2!$DU$38</definedName>
    <definedName name="A124857458R">Data2!$EM$1:$EM$10,Data2!$EM$11:$EM$38</definedName>
    <definedName name="A124857458R_Data">Data2!$EM$11:$EM$38</definedName>
    <definedName name="A124857458R_Latest">Data2!$EM$38</definedName>
    <definedName name="A124857462F">Data2!$GC$1:$GC$10,Data2!$GC$11:$GC$38</definedName>
    <definedName name="A124857462F_Data">Data2!$GC$11:$GC$38</definedName>
    <definedName name="A124857462F_Latest">Data2!$GC$38</definedName>
    <definedName name="A124857466R">Data2!$GU$1:$GU$10,Data2!$GU$11:$GU$38</definedName>
    <definedName name="A124857466R_Data">Data2!$GU$11:$GU$38</definedName>
    <definedName name="A124857466R_Latest">Data2!$GU$38</definedName>
    <definedName name="A124857470F">Data3!$BO$1:$BO$10,Data3!$BO$11:$BO$38</definedName>
    <definedName name="A124857470F_Data">Data3!$BO$11:$BO$38</definedName>
    <definedName name="A124857470F_Latest">Data3!$BO$38</definedName>
    <definedName name="A124857474R">Data1!$FU$1:$FU$10,Data1!$FU$11:$FU$38</definedName>
    <definedName name="A124857474R_Data">Data1!$FU$11:$FU$38</definedName>
    <definedName name="A124857474R_Latest">Data1!$FU$38</definedName>
    <definedName name="A124857478X">Data1!$GY$1:$GY$10,Data1!$GY$11:$GY$38</definedName>
    <definedName name="A124857478X_Data">Data1!$GY$11:$GY$38</definedName>
    <definedName name="A124857478X_Latest">Data1!$GY$38</definedName>
    <definedName name="A124857482R">Data1!$HW$1:$HW$10,Data1!$HW$11:$HW$38</definedName>
    <definedName name="A124857482R_Data">Data1!$HW$11:$HW$38</definedName>
    <definedName name="A124857482R_Latest">Data1!$HW$38</definedName>
    <definedName name="A124857486X">Data2!$AO$1:$AO$10,Data2!$AO$11:$AO$38</definedName>
    <definedName name="A124857486X_Data">Data2!$AO$11:$AO$38</definedName>
    <definedName name="A124857486X_Latest">Data2!$AO$38</definedName>
    <definedName name="A124857490R">Data2!$CE$1:$CE$10,Data2!$CE$11:$CE$38</definedName>
    <definedName name="A124857490R_Data">Data2!$CE$11:$CE$38</definedName>
    <definedName name="A124857490R_Latest">Data2!$CE$38</definedName>
    <definedName name="A124857494X">Data2!$CQ$1:$CQ$10,Data2!$CQ$11:$CQ$38</definedName>
    <definedName name="A124857494X_Data">Data2!$CQ$11:$CQ$38</definedName>
    <definedName name="A124857494X_Latest">Data2!$CQ$38</definedName>
    <definedName name="A124857498J">Data2!$GI$1:$GI$10,Data2!$GI$11:$GI$38</definedName>
    <definedName name="A124857498J_Data">Data2!$GI$11:$GI$38</definedName>
    <definedName name="A124857498J_Latest">Data2!$GI$38</definedName>
    <definedName name="A124857502L">Data2!$IK$1:$IK$10,Data2!$IK$11:$IK$38</definedName>
    <definedName name="A124857502L_Data">Data2!$IK$11:$IK$38</definedName>
    <definedName name="A124857502L_Latest">Data2!$IK$38</definedName>
    <definedName name="A124857506W">Data3!$M$1:$M$10,Data3!$M$11:$M$38</definedName>
    <definedName name="A124857506W_Data">Data3!$M$11:$M$38</definedName>
    <definedName name="A124857506W_Latest">Data3!$M$38</definedName>
    <definedName name="A124857510L">Data3!$AW$1:$AW$10,Data3!$AW$11:$AW$38</definedName>
    <definedName name="A124857510L_Data">Data3!$AW$11:$AW$38</definedName>
    <definedName name="A124857510L_Latest">Data3!$AW$38</definedName>
    <definedName name="A124857514W">Data1!$AS$1:$AS$10,Data1!$AS$11:$AS$38</definedName>
    <definedName name="A124857514W_Data">Data1!$AS$11:$AS$38</definedName>
    <definedName name="A124857514W_Latest">Data1!$AS$38</definedName>
    <definedName name="A124857518F">Data1!$BQ$1:$BQ$10,Data1!$BQ$11:$BQ$38</definedName>
    <definedName name="A124857518F_Data">Data1!$BQ$11:$BQ$38</definedName>
    <definedName name="A124857518F_Latest">Data1!$BQ$38</definedName>
    <definedName name="A124857522W">Data1!$EK$1:$EK$10,Data1!$EK$11:$EK$38</definedName>
    <definedName name="A124857522W_Data">Data1!$EK$11:$EK$38</definedName>
    <definedName name="A124857522W_Latest">Data1!$EK$38</definedName>
    <definedName name="A124857526F">Data1!$GG$1:$GG$10,Data1!$GG$11:$GG$38</definedName>
    <definedName name="A124857526F_Data">Data1!$GG$11:$GG$38</definedName>
    <definedName name="A124857526F_Latest">Data1!$GG$38</definedName>
    <definedName name="A124857530W">Data1!$GS$1:$GS$10,Data1!$GS$11:$GS$38</definedName>
    <definedName name="A124857530W_Data">Data1!$GS$11:$GS$38</definedName>
    <definedName name="A124857530W_Latest">Data1!$GS$38</definedName>
    <definedName name="A124857534F">Data1!$HE$1:$HE$10,Data1!$HE$11:$HE$38</definedName>
    <definedName name="A124857534F_Data">Data1!$HE$11:$HE$38</definedName>
    <definedName name="A124857534F_Latest">Data1!$HE$38</definedName>
    <definedName name="A124857538R">Data1!$HQ$1:$HQ$10,Data1!$HQ$11:$HQ$38</definedName>
    <definedName name="A124857538R_Data">Data1!$HQ$11:$HQ$38</definedName>
    <definedName name="A124857538R_Latest">Data1!$HQ$38</definedName>
    <definedName name="A124857542F">Data2!$Q$1:$Q$10,Data2!$Q$11:$Q$38</definedName>
    <definedName name="A124857542F_Data">Data2!$Q$11:$Q$38</definedName>
    <definedName name="A124857542F_Latest">Data2!$Q$38</definedName>
    <definedName name="A124857546R">Data2!$BG$1:$BG$10,Data2!$BG$11:$BG$38</definedName>
    <definedName name="A124857546R_Data">Data2!$BG$11:$BG$38</definedName>
    <definedName name="A124857546R_Latest">Data2!$BG$38</definedName>
    <definedName name="A124857550F">Data2!$DO$1:$DO$10,Data2!$DO$11:$DO$38</definedName>
    <definedName name="A124857550F_Data">Data2!$DO$11:$DO$38</definedName>
    <definedName name="A124857550F_Latest">Data2!$DO$38</definedName>
    <definedName name="A124857554R">Data2!$ES$1:$ES$10,Data2!$ES$11:$ES$38</definedName>
    <definedName name="A124857554R_Data">Data2!$ES$11:$ES$38</definedName>
    <definedName name="A124857554R_Latest">Data2!$ES$38</definedName>
    <definedName name="A124857558X">Data3!$AQ$1:$AQ$10,Data3!$AQ$11:$AQ$38</definedName>
    <definedName name="A124857558X_Data">Data3!$AQ$11:$AQ$38</definedName>
    <definedName name="A124857558X_Latest">Data3!$AQ$38</definedName>
    <definedName name="A124857562R">Data3!$BC$1:$BC$10,Data3!$BC$11:$BC$38</definedName>
    <definedName name="A124857562R_Data">Data3!$BC$11:$BC$38</definedName>
    <definedName name="A124857562R_Latest">Data3!$BC$38</definedName>
    <definedName name="A124857566X">Data3!$BI$1:$BI$10,Data3!$BI$11:$BI$38</definedName>
    <definedName name="A124857566X_Data">Data3!$BI$11:$BI$38</definedName>
    <definedName name="A124857566X_Latest">Data3!$BI$38</definedName>
    <definedName name="A124857570R">Data1!$I$1:$I$10,Data1!$I$11:$I$38</definedName>
    <definedName name="A124857570R_Data">Data1!$I$11:$I$38</definedName>
    <definedName name="A124857570R_Latest">Data1!$I$38</definedName>
    <definedName name="A124857574X">Data1!$AA$1:$AA$10,Data1!$AA$11:$AA$38</definedName>
    <definedName name="A124857574X_Data">Data1!$AA$11:$AA$38</definedName>
    <definedName name="A124857574X_Latest">Data1!$AA$38</definedName>
    <definedName name="A124857578J">Data1!$AG$1:$AG$10,Data1!$AG$11:$AG$38</definedName>
    <definedName name="A124857578J_Data">Data1!$AG$11:$AG$38</definedName>
    <definedName name="A124857578J_Latest">Data1!$AG$38</definedName>
    <definedName name="A124857582X">Data1!$CI$1:$CI$10,Data1!$CI$11:$CI$38</definedName>
    <definedName name="A124857582X_Data">Data1!$CI$11:$CI$38</definedName>
    <definedName name="A124857582X_Latest">Data1!$CI$38</definedName>
    <definedName name="A124857586J">Data1!$CU$1:$CU$10,Data1!$CU$11:$CU$38</definedName>
    <definedName name="A124857586J_Data">Data1!$CU$11:$CU$38</definedName>
    <definedName name="A124857586J_Latest">Data1!$CU$38</definedName>
    <definedName name="A124857590X">Data1!$DA$1:$DA$10,Data1!$DA$11:$DA$38</definedName>
    <definedName name="A124857590X_Data">Data1!$DA$11:$DA$38</definedName>
    <definedName name="A124857590X_Latest">Data1!$DA$38</definedName>
    <definedName name="A124857594J">Data1!$EQ$1:$EQ$10,Data1!$EQ$11:$EQ$38</definedName>
    <definedName name="A124857594J_Data">Data1!$EQ$11:$EQ$38</definedName>
    <definedName name="A124857594J_Latest">Data1!$EQ$38</definedName>
    <definedName name="A124857598T">Data1!$HK$1:$HK$10,Data1!$HK$11:$HK$38</definedName>
    <definedName name="A124857598T_Data">Data1!$HK$11:$HK$38</definedName>
    <definedName name="A124857598T_Latest">Data1!$HK$38</definedName>
    <definedName name="A124857602W">Data1!$II$1:$II$10,Data1!$II$11:$II$38</definedName>
    <definedName name="A124857602W_Data">Data1!$II$11:$II$38</definedName>
    <definedName name="A124857602W_Latest">Data1!$II$38</definedName>
    <definedName name="A124857606F">Data1!$IO$1:$IO$10,Data1!$IO$11:$IO$38</definedName>
    <definedName name="A124857606F_Data">Data1!$IO$11:$IO$38</definedName>
    <definedName name="A124857606F_Latest">Data1!$IO$38</definedName>
    <definedName name="A124857610W">Data2!$AC$1:$AC$10,Data2!$AC$11:$AC$38</definedName>
    <definedName name="A124857610W_Data">Data2!$AC$11:$AC$38</definedName>
    <definedName name="A124857610W_Latest">Data2!$AC$38</definedName>
    <definedName name="A124857614F">Data2!$AI$1:$AI$10,Data2!$AI$11:$AI$38</definedName>
    <definedName name="A124857614F_Data">Data2!$AI$11:$AI$38</definedName>
    <definedName name="A124857614F_Latest">Data2!$AI$38</definedName>
    <definedName name="A124857618R">Data2!$CK$1:$CK$10,Data2!$CK$11:$CK$38</definedName>
    <definedName name="A124857618R_Data">Data2!$CK$11:$CK$38</definedName>
    <definedName name="A124857618R_Latest">Data2!$CK$38</definedName>
    <definedName name="A124857622F">Data2!$HS$1:$HS$10,Data2!$HS$11:$HS$38</definedName>
    <definedName name="A124857622F_Data">Data2!$HS$11:$HS$38</definedName>
    <definedName name="A124857622F_Latest">Data2!$HS$38</definedName>
    <definedName name="A124857626R">Data2!$IQ$1:$IQ$10,Data2!$IQ$11:$IQ$38</definedName>
    <definedName name="A124857626R_Data">Data2!$IQ$11:$IQ$38</definedName>
    <definedName name="A124857626R_Latest">Data2!$IQ$38</definedName>
    <definedName name="A124857630F">Data3!$S$1:$S$10,Data3!$S$11:$S$38</definedName>
    <definedName name="A124857630F_Data">Data3!$S$11:$S$38</definedName>
    <definedName name="A124857630F_Latest">Data3!$S$38</definedName>
    <definedName name="A124857634R">Data1!$AM$1:$AM$10,Data1!$AM$11:$AM$38</definedName>
    <definedName name="A124857634R_Data">Data1!$AM$11:$AM$38</definedName>
    <definedName name="A124857634R_Latest">Data1!$AM$38</definedName>
    <definedName name="A124857638X">Data1!$BE$1:$BE$10,Data1!$BE$11:$BE$38</definedName>
    <definedName name="A124857638X_Data">Data1!$BE$11:$BE$38</definedName>
    <definedName name="A124857638X_Latest">Data1!$BE$38</definedName>
    <definedName name="A124857642R">Data1!$FI$1:$FI$10,Data1!$FI$11:$FI$38</definedName>
    <definedName name="A124857642R_Data">Data1!$FI$11:$FI$38</definedName>
    <definedName name="A124857642R_Latest">Data1!$FI$38</definedName>
    <definedName name="A124857646X">Data1!$FO$1:$FO$10,Data1!$FO$11:$FO$38</definedName>
    <definedName name="A124857646X_Data">Data1!$FO$11:$FO$38</definedName>
    <definedName name="A124857646X_Latest">Data1!$FO$38</definedName>
    <definedName name="A124857650R">Data1!$IC$1:$IC$10,Data1!$IC$11:$IC$38</definedName>
    <definedName name="A124857650R_Data">Data1!$IC$11:$IC$38</definedName>
    <definedName name="A124857650R_Latest">Data1!$IC$38</definedName>
    <definedName name="A124857654X">Data2!$BM$1:$BM$10,Data2!$BM$11:$BM$38</definedName>
    <definedName name="A124857654X_Data">Data2!$BM$11:$BM$38</definedName>
    <definedName name="A124857654X_Latest">Data2!$BM$38</definedName>
    <definedName name="A124857658J">Data2!$EA$1:$EA$10,Data2!$EA$11:$EA$38</definedName>
    <definedName name="A124857658J_Data">Data2!$EA$11:$EA$38</definedName>
    <definedName name="A124857658J_Latest">Data2!$EA$38</definedName>
    <definedName name="A124857662X">Data2!$HY$1:$HY$10,Data2!$HY$11:$HY$38</definedName>
    <definedName name="A124857662X_Data">Data2!$HY$11:$HY$38</definedName>
    <definedName name="A124857662X_Latest">Data2!$HY$38</definedName>
    <definedName name="A124857666J">Data3!$Y$1:$Y$10,Data3!$Y$11:$Y$38</definedName>
    <definedName name="A124857666J_Data">Data3!$Y$11:$Y$38</definedName>
    <definedName name="A124857666J_Latest">Data3!$Y$38</definedName>
    <definedName name="A124857670X">Data3!$AE$1:$AE$10,Data3!$AE$11:$AE$38</definedName>
    <definedName name="A124857670X_Data">Data3!$AE$11:$AE$38</definedName>
    <definedName name="A124857670X_Latest">Data3!$AE$38</definedName>
    <definedName name="A124857674J">Data1!$C$1:$C$10,Data1!$C$11:$C$38</definedName>
    <definedName name="A124857674J_Data">Data1!$C$11:$C$38</definedName>
    <definedName name="A124857674J_Latest">Data1!$C$38</definedName>
    <definedName name="A124857678T">Data1!$O$1:$O$10,Data1!$O$11:$O$38</definedName>
    <definedName name="A124857678T_Data">Data1!$O$11:$O$38</definedName>
    <definedName name="A124857678T_Latest">Data1!$O$38</definedName>
    <definedName name="A124857682J">Data1!$U$1:$U$10,Data1!$U$11:$U$38</definedName>
    <definedName name="A124857682J_Data">Data1!$U$11:$U$38</definedName>
    <definedName name="A124857682J_Latest">Data1!$U$38</definedName>
    <definedName name="A124857686T">Data1!$AY$1:$AY$10,Data1!$AY$11:$AY$38</definedName>
    <definedName name="A124857686T_Data">Data1!$AY$11:$AY$38</definedName>
    <definedName name="A124857686T_Latest">Data1!$AY$38</definedName>
    <definedName name="A124857690J">Data1!$DS$1:$DS$10,Data1!$DS$11:$DS$38</definedName>
    <definedName name="A124857690J_Data">Data1!$DS$11:$DS$38</definedName>
    <definedName name="A124857690J_Latest">Data1!$DS$38</definedName>
    <definedName name="A124857694T">Data1!$DY$1:$DY$10,Data1!$DY$11:$DY$38</definedName>
    <definedName name="A124857694T_Data">Data1!$DY$11:$DY$38</definedName>
    <definedName name="A124857694T_Latest">Data1!$DY$38</definedName>
    <definedName name="A124857698A">Data2!$CW$1:$CW$10,Data2!$CW$11:$CW$38</definedName>
    <definedName name="A124857698A_Data">Data2!$CW$11:$CW$38</definedName>
    <definedName name="A124857698A_Latest">Data2!$CW$38</definedName>
    <definedName name="A124857702F">Data2!$DI$1:$DI$10,Data2!$DI$11:$DI$38</definedName>
    <definedName name="A124857702F_Data">Data2!$DI$11:$DI$38</definedName>
    <definedName name="A124857702F_Latest">Data2!$DI$38</definedName>
    <definedName name="A124857706R">Data2!$EY$1:$EY$10,Data2!$EY$11:$EY$38</definedName>
    <definedName name="A124857706R_Data">Data2!$EY$11:$EY$38</definedName>
    <definedName name="A124857706R_Latest">Data2!$EY$38</definedName>
    <definedName name="A124857710F">Data2!$FE$1:$FE$10,Data2!$FE$11:$FE$38</definedName>
    <definedName name="A124857710F_Data">Data2!$FE$11:$FE$38</definedName>
    <definedName name="A124857710F_Latest">Data2!$FE$38</definedName>
    <definedName name="A124857714R">Data3!$BU$1:$BU$10,Data3!$BU$11:$BU$38</definedName>
    <definedName name="A124857714R_Data">Data3!$BU$11:$BU$38</definedName>
    <definedName name="A124857714R_Latest">Data3!$BU$38</definedName>
    <definedName name="A124857718X">Data1!$BK$1:$BK$10,Data1!$BK$11:$BK$38</definedName>
    <definedName name="A124857718X_Data">Data1!$BK$11:$BK$38</definedName>
    <definedName name="A124857718X_Latest">Data1!$BK$38</definedName>
    <definedName name="A124857722R">Data1!$DG$1:$DG$10,Data1!$DG$11:$DG$38</definedName>
    <definedName name="A124857722R_Data">Data1!$DG$11:$DG$38</definedName>
    <definedName name="A124857722R_Latest">Data1!$DG$38</definedName>
    <definedName name="A124857726X">Data1!$EW$1:$EW$10,Data1!$EW$11:$EW$38</definedName>
    <definedName name="A124857726X_Data">Data1!$EW$11:$EW$38</definedName>
    <definedName name="A124857726X_Latest">Data1!$EW$38</definedName>
    <definedName name="A124857730R">Data2!$E$1:$E$10,Data2!$E$11:$E$38</definedName>
    <definedName name="A124857730R_Data">Data2!$E$11:$E$38</definedName>
    <definedName name="A124857730R_Latest">Data2!$E$38</definedName>
    <definedName name="A124857734X">Data2!$BA$1:$BA$10,Data2!$BA$11:$BA$38</definedName>
    <definedName name="A124857734X_Data">Data2!$BA$11:$BA$38</definedName>
    <definedName name="A124857734X_Latest">Data2!$BA$38</definedName>
    <definedName name="A124857738J">Data2!$BS$1:$BS$10,Data2!$BS$11:$BS$38</definedName>
    <definedName name="A124857738J_Data">Data2!$BS$11:$BS$38</definedName>
    <definedName name="A124857738J_Latest">Data2!$BS$38</definedName>
    <definedName name="A124857742X">Data2!$EG$1:$EG$10,Data2!$EG$11:$EG$38</definedName>
    <definedName name="A124857742X_Data">Data2!$EG$11:$EG$38</definedName>
    <definedName name="A124857742X_Latest">Data2!$EG$38</definedName>
    <definedName name="A124857746J">Data2!$FK$1:$FK$10,Data2!$FK$11:$FK$38</definedName>
    <definedName name="A124857746J_Data">Data2!$FK$11:$FK$38</definedName>
    <definedName name="A124857746J_Latest">Data2!$FK$38</definedName>
    <definedName name="A124857750X">Data2!$FQ$1:$FQ$10,Data2!$FQ$11:$FQ$38</definedName>
    <definedName name="A124857750X_Data">Data2!$FQ$11:$FQ$38</definedName>
    <definedName name="A124857750X_Latest">Data2!$FQ$38</definedName>
    <definedName name="A124857754J">Data2!$HG$1:$HG$10,Data2!$HG$11:$HG$38</definedName>
    <definedName name="A124857754J_Data">Data2!$HG$11:$HG$38</definedName>
    <definedName name="A124857754J_Latest">Data2!$HG$38</definedName>
    <definedName name="A124857758T">Data2!$HM$1:$HM$10,Data2!$HM$11:$HM$38</definedName>
    <definedName name="A124857758T_Data">Data2!$HM$11:$HM$38</definedName>
    <definedName name="A124857758T_Latest">Data2!$HM$38</definedName>
    <definedName name="A124857762J">Data1!$BZ$1:$BZ$10,Data1!$BZ$11:$BZ$38</definedName>
    <definedName name="A124857762J_Data">Data1!$BZ$11:$BZ$38</definedName>
    <definedName name="A124857762J_Latest">Data1!$BZ$38</definedName>
    <definedName name="A124857766T">Data1!$DP$1:$DP$10,Data1!$DP$11:$DP$38</definedName>
    <definedName name="A124857766T_Data">Data1!$DP$11:$DP$38</definedName>
    <definedName name="A124857766T_Latest">Data1!$DP$38</definedName>
    <definedName name="A124857770J">Data1!$EH$1:$EH$10,Data1!$EH$11:$EH$38</definedName>
    <definedName name="A124857770J_Data">Data1!$EH$11:$EH$38</definedName>
    <definedName name="A124857770J_Latest">Data1!$EH$38</definedName>
    <definedName name="A124857774T">Data1!$FF$1:$FF$10,Data1!$FF$11:$FF$38</definedName>
    <definedName name="A124857774T_Data">Data1!$FF$11:$FF$38</definedName>
    <definedName name="A124857774T_Latest">Data1!$FF$38</definedName>
    <definedName name="A124857778A">Data1!$GD$1:$GD$10,Data1!$GD$11:$GD$38</definedName>
    <definedName name="A124857778A_Data">Data1!$GD$11:$GD$38</definedName>
    <definedName name="A124857778A_Latest">Data1!$GD$38</definedName>
    <definedName name="A124857782T">Data2!$N$1:$N$10,Data2!$N$11:$N$38</definedName>
    <definedName name="A124857782T_Data">Data2!$N$11:$N$38</definedName>
    <definedName name="A124857782T_Latest">Data2!$N$38</definedName>
    <definedName name="A124857786A">Data2!$AX$1:$AX$10,Data2!$AX$11:$AX$38</definedName>
    <definedName name="A124857786A_Data">Data2!$AX$11:$AX$38</definedName>
    <definedName name="A124857786A_Latest">Data2!$AX$38</definedName>
    <definedName name="A124857790T">Data2!$CB$1:$CB$10,Data2!$CB$11:$CB$38</definedName>
    <definedName name="A124857790T_Data">Data2!$CB$11:$CB$38</definedName>
    <definedName name="A124857790T_Latest">Data2!$CB$38</definedName>
    <definedName name="A124857794A">Data2!$DF$1:$DF$10,Data2!$DF$11:$DF$38</definedName>
    <definedName name="A124857794A_Data">Data2!$DF$11:$DF$38</definedName>
    <definedName name="A124857794A_Latest">Data2!$DF$38</definedName>
    <definedName name="A124857798K">Data2!$FZ$1:$FZ$10,Data2!$FZ$11:$FZ$38</definedName>
    <definedName name="A124857798K_Data">Data2!$FZ$11:$FZ$38</definedName>
    <definedName name="A124857798K_Latest">Data2!$FZ$38</definedName>
    <definedName name="A124857802R">Data2!$GR$1:$GR$10,Data2!$GR$11:$GR$38</definedName>
    <definedName name="A124857802R_Data">Data2!$GR$11:$GR$38</definedName>
    <definedName name="A124857802R_Latest">Data2!$GR$38</definedName>
    <definedName name="A124857806X">Data2!$HD$1:$HD$10,Data2!$HD$11:$HD$38</definedName>
    <definedName name="A124857806X_Data">Data2!$HD$11:$HD$38</definedName>
    <definedName name="A124857806X_Latest">Data2!$HD$38</definedName>
    <definedName name="A124857810R">Data2!$IH$1:$IH$10,Data2!$IH$11:$IH$38</definedName>
    <definedName name="A124857810R_Data">Data2!$IH$11:$IH$38</definedName>
    <definedName name="A124857810R_Latest">Data2!$IH$38</definedName>
    <definedName name="A124857814X">Data3!$J$1:$J$10,Data3!$J$11:$J$38</definedName>
    <definedName name="A124857814X_Data">Data3!$J$11:$J$38</definedName>
    <definedName name="A124857814X_Latest">Data3!$J$38</definedName>
    <definedName name="A124857818J">Data3!$AN$1:$AN$10,Data3!$AN$11:$AN$38</definedName>
    <definedName name="A124857818J_Data">Data3!$AN$11:$AN$38</definedName>
    <definedName name="A124857818J_Latest">Data3!$AN$38</definedName>
    <definedName name="A124857822X">Data1!$CF$1:$CF$10,Data1!$CF$11:$CF$38</definedName>
    <definedName name="A124857822X_Data">Data1!$CF$11:$CF$38</definedName>
    <definedName name="A124857822X_Latest">Data1!$CF$38</definedName>
    <definedName name="A124857826J">Data1!$CR$1:$CR$10,Data1!$CR$11:$CR$38</definedName>
    <definedName name="A124857826J_Data">Data1!$CR$11:$CR$38</definedName>
    <definedName name="A124857826J_Latest">Data1!$CR$38</definedName>
    <definedName name="A124857830X">Data1!$GP$1:$GP$10,Data1!$GP$11:$GP$38</definedName>
    <definedName name="A124857830X_Data">Data1!$GP$11:$GP$38</definedName>
    <definedName name="A124857830X_Latest">Data1!$GP$38</definedName>
    <definedName name="A124857834J">Data2!$Z$1:$Z$10,Data2!$Z$11:$Z$38</definedName>
    <definedName name="A124857834J_Data">Data2!$Z$11:$Z$38</definedName>
    <definedName name="A124857834J_Latest">Data2!$Z$38</definedName>
    <definedName name="A124857838T">Data2!$DX$1:$DX$10,Data2!$DX$11:$DX$38</definedName>
    <definedName name="A124857838T_Data">Data2!$DX$11:$DX$38</definedName>
    <definedName name="A124857838T_Latest">Data2!$DX$38</definedName>
    <definedName name="A124857842J">Data2!$EP$1:$EP$10,Data2!$EP$11:$EP$38</definedName>
    <definedName name="A124857842J_Data">Data2!$EP$11:$EP$38</definedName>
    <definedName name="A124857842J_Latest">Data2!$EP$38</definedName>
    <definedName name="A124857846T">Data2!$GF$1:$GF$10,Data2!$GF$11:$GF$38</definedName>
    <definedName name="A124857846T_Data">Data2!$GF$11:$GF$38</definedName>
    <definedName name="A124857846T_Latest">Data2!$GF$38</definedName>
    <definedName name="A124857850J">Data2!$GX$1:$GX$10,Data2!$GX$11:$GX$38</definedName>
    <definedName name="A124857850J_Data">Data2!$GX$11:$GX$38</definedName>
    <definedName name="A124857850J_Latest">Data2!$GX$38</definedName>
    <definedName name="A124857854T">Data3!$BR$1:$BR$10,Data3!$BR$11:$BR$38</definedName>
    <definedName name="A124857854T_Data">Data3!$BR$11:$BR$38</definedName>
    <definedName name="A124857854T_Latest">Data3!$BR$38</definedName>
    <definedName name="A124857858A">Data1!$FX$1:$FX$10,Data1!$FX$11:$FX$38</definedName>
    <definedName name="A124857858A_Data">Data1!$FX$11:$FX$38</definedName>
    <definedName name="A124857858A_Latest">Data1!$FX$38</definedName>
    <definedName name="A124857862T">Data1!$HB$1:$HB$10,Data1!$HB$11:$HB$38</definedName>
    <definedName name="A124857862T_Data">Data1!$HB$11:$HB$38</definedName>
    <definedName name="A124857862T_Latest">Data1!$HB$38</definedName>
    <definedName name="A124857866A">Data1!$HZ$1:$HZ$10,Data1!$HZ$11:$HZ$38</definedName>
    <definedName name="A124857866A_Data">Data1!$HZ$11:$HZ$38</definedName>
    <definedName name="A124857866A_Latest">Data1!$HZ$38</definedName>
    <definedName name="A124857870T">Data2!$AR$1:$AR$10,Data2!$AR$11:$AR$38</definedName>
    <definedName name="A124857870T_Data">Data2!$AR$11:$AR$38</definedName>
    <definedName name="A124857870T_Latest">Data2!$AR$38</definedName>
    <definedName name="A124857874A">Data2!$CH$1:$CH$10,Data2!$CH$11:$CH$38</definedName>
    <definedName name="A124857874A_Data">Data2!$CH$11:$CH$38</definedName>
    <definedName name="A124857874A_Latest">Data2!$CH$38</definedName>
    <definedName name="A124857878K">Data2!$CT$1:$CT$10,Data2!$CT$11:$CT$38</definedName>
    <definedName name="A124857878K_Data">Data2!$CT$11:$CT$38</definedName>
    <definedName name="A124857878K_Latest">Data2!$CT$38</definedName>
    <definedName name="A124857882A">Data2!$GL$1:$GL$10,Data2!$GL$11:$GL$38</definedName>
    <definedName name="A124857882A_Data">Data2!$GL$11:$GL$38</definedName>
    <definedName name="A124857882A_Latest">Data2!$GL$38</definedName>
    <definedName name="A124857886K">Data2!$IN$1:$IN$10,Data2!$IN$11:$IN$38</definedName>
    <definedName name="A124857886K_Data">Data2!$IN$11:$IN$38</definedName>
    <definedName name="A124857886K_Latest">Data2!$IN$38</definedName>
    <definedName name="A124857890A">Data3!$P$1:$P$10,Data3!$P$11:$P$38</definedName>
    <definedName name="A124857890A_Data">Data3!$P$11:$P$38</definedName>
    <definedName name="A124857890A_Latest">Data3!$P$38</definedName>
    <definedName name="A124857894K">Data3!$AZ$1:$AZ$10,Data3!$AZ$11:$AZ$38</definedName>
    <definedName name="A124857894K_Data">Data3!$AZ$11:$AZ$38</definedName>
    <definedName name="A124857894K_Latest">Data3!$AZ$38</definedName>
    <definedName name="A124857898V">Data1!$AV$1:$AV$10,Data1!$AV$11:$AV$38</definedName>
    <definedName name="A124857898V_Data">Data1!$AV$11:$AV$38</definedName>
    <definedName name="A124857898V_Latest">Data1!$AV$38</definedName>
    <definedName name="A124857902X">Data1!$BT$1:$BT$10,Data1!$BT$11:$BT$38</definedName>
    <definedName name="A124857902X_Data">Data1!$BT$11:$BT$38</definedName>
    <definedName name="A124857902X_Latest">Data1!$BT$38</definedName>
    <definedName name="A124857906J">Data1!$EN$1:$EN$10,Data1!$EN$11:$EN$38</definedName>
    <definedName name="A124857906J_Data">Data1!$EN$11:$EN$38</definedName>
    <definedName name="A124857906J_Latest">Data1!$EN$38</definedName>
    <definedName name="A124857910X">Data1!$GJ$1:$GJ$10,Data1!$GJ$11:$GJ$38</definedName>
    <definedName name="A124857910X_Data">Data1!$GJ$11:$GJ$38</definedName>
    <definedName name="A124857910X_Latest">Data1!$GJ$38</definedName>
    <definedName name="A124857914J">Data1!$GV$1:$GV$10,Data1!$GV$11:$GV$38</definedName>
    <definedName name="A124857914J_Data">Data1!$GV$11:$GV$38</definedName>
    <definedName name="A124857914J_Latest">Data1!$GV$38</definedName>
    <definedName name="A124857918T">Data1!$HH$1:$HH$10,Data1!$HH$11:$HH$38</definedName>
    <definedName name="A124857918T_Data">Data1!$HH$11:$HH$38</definedName>
    <definedName name="A124857918T_Latest">Data1!$HH$38</definedName>
    <definedName name="A124857922J">Data1!$HT$1:$HT$10,Data1!$HT$11:$HT$38</definedName>
    <definedName name="A124857922J_Data">Data1!$HT$11:$HT$38</definedName>
    <definedName name="A124857922J_Latest">Data1!$HT$38</definedName>
    <definedName name="A124857926T">Data2!$T$1:$T$10,Data2!$T$11:$T$38</definedName>
    <definedName name="A124857926T_Data">Data2!$T$11:$T$38</definedName>
    <definedName name="A124857926T_Latest">Data2!$T$38</definedName>
    <definedName name="A124857930J">Data2!$BJ$1:$BJ$10,Data2!$BJ$11:$BJ$38</definedName>
    <definedName name="A124857930J_Data">Data2!$BJ$11:$BJ$38</definedName>
    <definedName name="A124857930J_Latest">Data2!$BJ$38</definedName>
    <definedName name="A124857934T">Data2!$DR$1:$DR$10,Data2!$DR$11:$DR$38</definedName>
    <definedName name="A124857934T_Data">Data2!$DR$11:$DR$38</definedName>
    <definedName name="A124857934T_Latest">Data2!$DR$38</definedName>
    <definedName name="A124857938A">Data2!$EV$1:$EV$10,Data2!$EV$11:$EV$38</definedName>
    <definedName name="A124857938A_Data">Data2!$EV$11:$EV$38</definedName>
    <definedName name="A124857938A_Latest">Data2!$EV$38</definedName>
    <definedName name="A124857942T">Data3!$AT$1:$AT$10,Data3!$AT$11:$AT$38</definedName>
    <definedName name="A124857942T_Data">Data3!$AT$11:$AT$38</definedName>
    <definedName name="A124857942T_Latest">Data3!$AT$38</definedName>
    <definedName name="A124857946A">Data3!$BF$1:$BF$10,Data3!$BF$11:$BF$38</definedName>
    <definedName name="A124857946A_Data">Data3!$BF$11:$BF$38</definedName>
    <definedName name="A124857946A_Latest">Data3!$BF$38</definedName>
    <definedName name="A124857950T">Data3!$BL$1:$BL$10,Data3!$BL$11:$BL$38</definedName>
    <definedName name="A124857950T_Data">Data3!$BL$11:$BL$38</definedName>
    <definedName name="A124857950T_Latest">Data3!$BL$38</definedName>
    <definedName name="A124857954A">Data1!$L$1:$L$10,Data1!$L$11:$L$38</definedName>
    <definedName name="A124857954A_Data">Data1!$L$11:$L$38</definedName>
    <definedName name="A124857954A_Latest">Data1!$L$38</definedName>
    <definedName name="A124857958K">Data1!$AD$1:$AD$10,Data1!$AD$11:$AD$38</definedName>
    <definedName name="A124857958K_Data">Data1!$AD$11:$AD$38</definedName>
    <definedName name="A124857958K_Latest">Data1!$AD$38</definedName>
    <definedName name="A124857962A">Data1!$AJ$1:$AJ$10,Data1!$AJ$11:$AJ$38</definedName>
    <definedName name="A124857962A_Data">Data1!$AJ$11:$AJ$38</definedName>
    <definedName name="A124857962A_Latest">Data1!$AJ$38</definedName>
    <definedName name="A124857966K">Data1!$CL$1:$CL$10,Data1!$CL$11:$CL$38</definedName>
    <definedName name="A124857966K_Data">Data1!$CL$11:$CL$38</definedName>
    <definedName name="A124857966K_Latest">Data1!$CL$38</definedName>
    <definedName name="A124857970A">Data1!$CX$1:$CX$10,Data1!$CX$11:$CX$38</definedName>
    <definedName name="A124857970A_Data">Data1!$CX$11:$CX$38</definedName>
    <definedName name="A124857970A_Latest">Data1!$CX$38</definedName>
    <definedName name="A124857974K">Data1!$DD$1:$DD$10,Data1!$DD$11:$DD$38</definedName>
    <definedName name="A124857974K_Data">Data1!$DD$11:$DD$38</definedName>
    <definedName name="A124857974K_Latest">Data1!$DD$38</definedName>
    <definedName name="A124857978V">Data1!$ET$1:$ET$10,Data1!$ET$11:$ET$38</definedName>
    <definedName name="A124857978V_Data">Data1!$ET$11:$ET$38</definedName>
    <definedName name="A124857978V_Latest">Data1!$ET$38</definedName>
    <definedName name="A124857982K">Data1!$HN$1:$HN$10,Data1!$HN$11:$HN$38</definedName>
    <definedName name="A124857982K_Data">Data1!$HN$11:$HN$38</definedName>
    <definedName name="A124857982K_Latest">Data1!$HN$38</definedName>
    <definedName name="A124857986V">Data1!$IL$1:$IL$10,Data1!$IL$11:$IL$38</definedName>
    <definedName name="A124857986V_Data">Data1!$IL$11:$IL$38</definedName>
    <definedName name="A124857986V_Latest">Data1!$IL$38</definedName>
    <definedName name="A124857990K">Data2!$B$1:$B$10,Data2!$B$11:$B$38</definedName>
    <definedName name="A124857990K_Data">Data2!$B$11:$B$38</definedName>
    <definedName name="A124857990K_Latest">Data2!$B$38</definedName>
    <definedName name="A124857994V">Data2!$AF$1:$AF$10,Data2!$AF$11:$AF$38</definedName>
    <definedName name="A124857994V_Data">Data2!$AF$11:$AF$38</definedName>
    <definedName name="A124857994V_Latest">Data2!$AF$38</definedName>
    <definedName name="A124857998C">Data2!$AL$1:$AL$10,Data2!$AL$11:$AL$38</definedName>
    <definedName name="A124857998C_Data">Data2!$AL$11:$AL$38</definedName>
    <definedName name="A124857998C_Latest">Data2!$AL$38</definedName>
    <definedName name="A124858002K">Data2!$CN$1:$CN$10,Data2!$CN$11:$CN$38</definedName>
    <definedName name="A124858002K_Data">Data2!$CN$11:$CN$38</definedName>
    <definedName name="A124858002K_Latest">Data2!$CN$38</definedName>
    <definedName name="A124858006V">Data2!$HV$1:$HV$10,Data2!$HV$11:$HV$38</definedName>
    <definedName name="A124858006V_Data">Data2!$HV$11:$HV$38</definedName>
    <definedName name="A124858006V_Latest">Data2!$HV$38</definedName>
    <definedName name="A124858010K">Data3!$D$1:$D$10,Data3!$D$11:$D$38</definedName>
    <definedName name="A124858010K_Data">Data3!$D$11:$D$38</definedName>
    <definedName name="A124858010K_Latest">Data3!$D$38</definedName>
    <definedName name="A124858014V">Data3!$V$1:$V$10,Data3!$V$11:$V$38</definedName>
    <definedName name="A124858014V_Data">Data3!$V$11:$V$38</definedName>
    <definedName name="A124858014V_Latest">Data3!$V$38</definedName>
    <definedName name="A124858018C">Data1!$AP$1:$AP$10,Data1!$AP$11:$AP$38</definedName>
    <definedName name="A124858018C_Data">Data1!$AP$11:$AP$38</definedName>
    <definedName name="A124858018C_Latest">Data1!$AP$38</definedName>
    <definedName name="A124858022V">Data1!$BH$1:$BH$10,Data1!$BH$11:$BH$38</definedName>
    <definedName name="A124858022V_Data">Data1!$BH$11:$BH$38</definedName>
    <definedName name="A124858022V_Latest">Data1!$BH$38</definedName>
    <definedName name="A124858026C">Data1!$FL$1:$FL$10,Data1!$FL$11:$FL$38</definedName>
    <definedName name="A124858026C_Data">Data1!$FL$11:$FL$38</definedName>
    <definedName name="A124858026C_Latest">Data1!$FL$38</definedName>
    <definedName name="A124858030V">Data1!$FR$1:$FR$10,Data1!$FR$11:$FR$38</definedName>
    <definedName name="A124858030V_Data">Data1!$FR$11:$FR$38</definedName>
    <definedName name="A124858030V_Latest">Data1!$FR$38</definedName>
    <definedName name="A124858034C">Data1!$IF$1:$IF$10,Data1!$IF$11:$IF$38</definedName>
    <definedName name="A124858034C_Data">Data1!$IF$11:$IF$38</definedName>
    <definedName name="A124858034C_Latest">Data1!$IF$38</definedName>
    <definedName name="A124858038L">Data2!$BP$1:$BP$10,Data2!$BP$11:$BP$38</definedName>
    <definedName name="A124858038L_Data">Data2!$BP$11:$BP$38</definedName>
    <definedName name="A124858038L_Latest">Data2!$BP$38</definedName>
    <definedName name="A124858042C">Data2!$ED$1:$ED$10,Data2!$ED$11:$ED$38</definedName>
    <definedName name="A124858042C_Data">Data2!$ED$11:$ED$38</definedName>
    <definedName name="A124858042C_Latest">Data2!$ED$38</definedName>
    <definedName name="A124858046L">Data2!$IB$1:$IB$10,Data2!$IB$11:$IB$38</definedName>
    <definedName name="A124858046L_Data">Data2!$IB$11:$IB$38</definedName>
    <definedName name="A124858046L_Latest">Data2!$IB$38</definedName>
    <definedName name="A124858050C">Data3!$AB$1:$AB$10,Data3!$AB$11:$AB$38</definedName>
    <definedName name="A124858050C_Data">Data3!$AB$11:$AB$38</definedName>
    <definedName name="A124858050C_Latest">Data3!$AB$38</definedName>
    <definedName name="A124858054L">Data3!$AH$1:$AH$10,Data3!$AH$11:$AH$38</definedName>
    <definedName name="A124858054L_Data">Data3!$AH$11:$AH$38</definedName>
    <definedName name="A124858054L_Latest">Data3!$AH$38</definedName>
    <definedName name="A124858058W">Data1!$F$1:$F$10,Data1!$F$11:$F$38</definedName>
    <definedName name="A124858058W_Data">Data1!$F$11:$F$38</definedName>
    <definedName name="A124858058W_Latest">Data1!$F$38</definedName>
    <definedName name="A124858062L">Data1!$R$1:$R$10,Data1!$R$11:$R$38</definedName>
    <definedName name="A124858062L_Data">Data1!$R$11:$R$38</definedName>
    <definedName name="A124858062L_Latest">Data1!$R$38</definedName>
    <definedName name="A124858066W">Data1!$X$1:$X$10,Data1!$X$11:$X$38</definedName>
    <definedName name="A124858066W_Data">Data1!$X$11:$X$38</definedName>
    <definedName name="A124858066W_Latest">Data1!$X$38</definedName>
    <definedName name="A124858070L">Data1!$BB$1:$BB$10,Data1!$BB$11:$BB$38</definedName>
    <definedName name="A124858070L_Data">Data1!$BB$11:$BB$38</definedName>
    <definedName name="A124858070L_Latest">Data1!$BB$38</definedName>
    <definedName name="A124858074W">Data1!$DV$1:$DV$10,Data1!$DV$11:$DV$38</definedName>
    <definedName name="A124858074W_Data">Data1!$DV$11:$DV$38</definedName>
    <definedName name="A124858074W_Latest">Data1!$DV$38</definedName>
    <definedName name="A124858078F">Data1!$EB$1:$EB$10,Data1!$EB$11:$EB$38</definedName>
    <definedName name="A124858078F_Data">Data1!$EB$11:$EB$38</definedName>
    <definedName name="A124858078F_Latest">Data1!$EB$38</definedName>
    <definedName name="A124858082W">Data2!$CZ$1:$CZ$10,Data2!$CZ$11:$CZ$38</definedName>
    <definedName name="A124858082W_Data">Data2!$CZ$11:$CZ$38</definedName>
    <definedName name="A124858082W_Latest">Data2!$CZ$38</definedName>
    <definedName name="A124858086F">Data2!$DL$1:$DL$10,Data2!$DL$11:$DL$38</definedName>
    <definedName name="A124858086F_Data">Data2!$DL$11:$DL$38</definedName>
    <definedName name="A124858086F_Latest">Data2!$DL$38</definedName>
    <definedName name="A124858090W">Data2!$FB$1:$FB$10,Data2!$FB$11:$FB$38</definedName>
    <definedName name="A124858090W_Data">Data2!$FB$11:$FB$38</definedName>
    <definedName name="A124858090W_Latest">Data2!$FB$38</definedName>
    <definedName name="A124858094F">Data2!$FH$1:$FH$10,Data2!$FH$11:$FH$38</definedName>
    <definedName name="A124858094F_Data">Data2!$FH$11:$FH$38</definedName>
    <definedName name="A124858094F_Latest">Data2!$FH$38</definedName>
    <definedName name="A124858098R">Data3!$BX$1:$BX$10,Data3!$BX$11:$BX$38</definedName>
    <definedName name="A124858098R_Data">Data3!$BX$11:$BX$38</definedName>
    <definedName name="A124858098R_Latest">Data3!$BX$38</definedName>
    <definedName name="A124858102V">Data1!$BN$1:$BN$10,Data1!$BN$11:$BN$38</definedName>
    <definedName name="A124858102V_Data">Data1!$BN$11:$BN$38</definedName>
    <definedName name="A124858102V_Latest">Data1!$BN$38</definedName>
    <definedName name="A124858106C">Data1!$DJ$1:$DJ$10,Data1!$DJ$11:$DJ$38</definedName>
    <definedName name="A124858106C_Data">Data1!$DJ$11:$DJ$38</definedName>
    <definedName name="A124858106C_Latest">Data1!$DJ$38</definedName>
    <definedName name="A124858110V">Data1!$EZ$1:$EZ$10,Data1!$EZ$11:$EZ$38</definedName>
    <definedName name="A124858110V_Data">Data1!$EZ$11:$EZ$38</definedName>
    <definedName name="A124858110V_Latest">Data1!$EZ$38</definedName>
    <definedName name="A124858114C">Data2!$H$1:$H$10,Data2!$H$11:$H$38</definedName>
    <definedName name="A124858114C_Data">Data2!$H$11:$H$38</definedName>
    <definedName name="A124858114C_Latest">Data2!$H$38</definedName>
    <definedName name="A124858118L">Data2!$BD$1:$BD$10,Data2!$BD$11:$BD$38</definedName>
    <definedName name="A124858118L_Data">Data2!$BD$11:$BD$38</definedName>
    <definedName name="A124858118L_Latest">Data2!$BD$38</definedName>
    <definedName name="A124858122C">Data2!$BV$1:$BV$10,Data2!$BV$11:$BV$38</definedName>
    <definedName name="A124858122C_Data">Data2!$BV$11:$BV$38</definedName>
    <definedName name="A124858122C_Latest">Data2!$BV$38</definedName>
    <definedName name="A124858126L">Data2!$EJ$1:$EJ$10,Data2!$EJ$11:$EJ$38</definedName>
    <definedName name="A124858126L_Data">Data2!$EJ$11:$EJ$38</definedName>
    <definedName name="A124858126L_Latest">Data2!$EJ$38</definedName>
    <definedName name="A124858130C">Data2!$FN$1:$FN$10,Data2!$FN$11:$FN$38</definedName>
    <definedName name="A124858130C_Data">Data2!$FN$11:$FN$38</definedName>
    <definedName name="A124858130C_Latest">Data2!$FN$38</definedName>
    <definedName name="A124858134L">Data2!$FT$1:$FT$10,Data2!$FT$11:$FT$38</definedName>
    <definedName name="A124858134L_Data">Data2!$FT$11:$FT$38</definedName>
    <definedName name="A124858134L_Latest">Data2!$FT$38</definedName>
    <definedName name="A124858138W">Data2!$HJ$1:$HJ$10,Data2!$HJ$11:$HJ$38</definedName>
    <definedName name="A124858138W_Data">Data2!$HJ$11:$HJ$38</definedName>
    <definedName name="A124858138W_Latest">Data2!$HJ$38</definedName>
    <definedName name="A124858142L">Data2!$HP$1:$HP$10,Data2!$HP$11:$HP$38</definedName>
    <definedName name="A124858142L_Data">Data2!$HP$11:$HP$38</definedName>
    <definedName name="A124858142L_Latest">Data2!$HP$38</definedName>
    <definedName name="A124858146W">Data1!$CA$1:$CA$10,Data1!$CA$11:$CA$38</definedName>
    <definedName name="A124858146W_Data">Data1!$CA$11:$CA$38</definedName>
    <definedName name="A124858146W_Latest">Data1!$CA$38</definedName>
    <definedName name="A124858150L">Data1!$DQ$1:$DQ$10,Data1!$DQ$11:$DQ$38</definedName>
    <definedName name="A124858150L_Data">Data1!$DQ$11:$DQ$38</definedName>
    <definedName name="A124858150L_Latest">Data1!$DQ$38</definedName>
    <definedName name="A124858154W">Data1!$EI$1:$EI$10,Data1!$EI$11:$EI$38</definedName>
    <definedName name="A124858154W_Data">Data1!$EI$11:$EI$38</definedName>
    <definedName name="A124858154W_Latest">Data1!$EI$38</definedName>
    <definedName name="A124858158F">Data1!$FG$1:$FG$10,Data1!$FG$11:$FG$38</definedName>
    <definedName name="A124858158F_Data">Data1!$FG$11:$FG$38</definedName>
    <definedName name="A124858158F_Latest">Data1!$FG$38</definedName>
    <definedName name="A124858162W">Data1!$GE$1:$GE$10,Data1!$GE$11:$GE$38</definedName>
    <definedName name="A124858162W_Data">Data1!$GE$11:$GE$38</definedName>
    <definedName name="A124858162W_Latest">Data1!$GE$38</definedName>
    <definedName name="A124858166F">Data2!$O$1:$O$10,Data2!$O$11:$O$38</definedName>
    <definedName name="A124858166F_Data">Data2!$O$11:$O$38</definedName>
    <definedName name="A124858166F_Latest">Data2!$O$38</definedName>
    <definedName name="A124858170W">Data2!$AY$1:$AY$10,Data2!$AY$11:$AY$38</definedName>
    <definedName name="A124858170W_Data">Data2!$AY$11:$AY$38</definedName>
    <definedName name="A124858170W_Latest">Data2!$AY$38</definedName>
    <definedName name="A124858174F">Data2!$CC$1:$CC$10,Data2!$CC$11:$CC$38</definedName>
    <definedName name="A124858174F_Data">Data2!$CC$11:$CC$38</definedName>
    <definedName name="A124858174F_Latest">Data2!$CC$38</definedName>
    <definedName name="A124858178R">Data2!$DG$1:$DG$10,Data2!$DG$11:$DG$38</definedName>
    <definedName name="A124858178R_Data">Data2!$DG$11:$DG$38</definedName>
    <definedName name="A124858178R_Latest">Data2!$DG$38</definedName>
    <definedName name="A124858182F">Data2!$GA$1:$GA$10,Data2!$GA$11:$GA$38</definedName>
    <definedName name="A124858182F_Data">Data2!$GA$11:$GA$38</definedName>
    <definedName name="A124858182F_Latest">Data2!$GA$38</definedName>
    <definedName name="A124858186R">Data2!$GS$1:$GS$10,Data2!$GS$11:$GS$38</definedName>
    <definedName name="A124858186R_Data">Data2!$GS$11:$GS$38</definedName>
    <definedName name="A124858186R_Latest">Data2!$GS$38</definedName>
    <definedName name="A124858190F">Data2!$HE$1:$HE$10,Data2!$HE$11:$HE$38</definedName>
    <definedName name="A124858190F_Data">Data2!$HE$11:$HE$38</definedName>
    <definedName name="A124858190F_Latest">Data2!$HE$38</definedName>
    <definedName name="A124858194R">Data2!$II$1:$II$10,Data2!$II$11:$II$38</definedName>
    <definedName name="A124858194R_Data">Data2!$II$11:$II$38</definedName>
    <definedName name="A124858194R_Latest">Data2!$II$38</definedName>
    <definedName name="A124858198X">Data3!$K$1:$K$10,Data3!$K$11:$K$38</definedName>
    <definedName name="A124858198X_Data">Data3!$K$11:$K$38</definedName>
    <definedName name="A124858198X_Latest">Data3!$K$38</definedName>
    <definedName name="A124858202C">Data3!$AO$1:$AO$10,Data3!$AO$11:$AO$38</definedName>
    <definedName name="A124858202C_Data">Data3!$AO$11:$AO$38</definedName>
    <definedName name="A124858202C_Latest">Data3!$AO$38</definedName>
    <definedName name="A124858206L">Data1!$CG$1:$CG$10,Data1!$CG$11:$CG$38</definedName>
    <definedName name="A124858206L_Data">Data1!$CG$11:$CG$38</definedName>
    <definedName name="A124858206L_Latest">Data1!$CG$38</definedName>
    <definedName name="A124858210C">Data1!$CS$1:$CS$10,Data1!$CS$11:$CS$38</definedName>
    <definedName name="A124858210C_Data">Data1!$CS$11:$CS$38</definedName>
    <definedName name="A124858210C_Latest">Data1!$CS$38</definedName>
    <definedName name="A124858214L">Data1!$GQ$1:$GQ$10,Data1!$GQ$11:$GQ$38</definedName>
    <definedName name="A124858214L_Data">Data1!$GQ$11:$GQ$38</definedName>
    <definedName name="A124858214L_Latest">Data1!$GQ$38</definedName>
    <definedName name="A124858218W">Data2!$AA$1:$AA$10,Data2!$AA$11:$AA$38</definedName>
    <definedName name="A124858218W_Data">Data2!$AA$11:$AA$38</definedName>
    <definedName name="A124858218W_Latest">Data2!$AA$38</definedName>
    <definedName name="A124858222L">Data2!$DY$1:$DY$10,Data2!$DY$11:$DY$38</definedName>
    <definedName name="A124858222L_Data">Data2!$DY$11:$DY$38</definedName>
    <definedName name="A124858222L_Latest">Data2!$DY$38</definedName>
    <definedName name="A124858226W">Data2!$EQ$1:$EQ$10,Data2!$EQ$11:$EQ$38</definedName>
    <definedName name="A124858226W_Data">Data2!$EQ$11:$EQ$38</definedName>
    <definedName name="A124858226W_Latest">Data2!$EQ$38</definedName>
    <definedName name="A124858230L">Data2!$GG$1:$GG$10,Data2!$GG$11:$GG$38</definedName>
    <definedName name="A124858230L_Data">Data2!$GG$11:$GG$38</definedName>
    <definedName name="A124858230L_Latest">Data2!$GG$38</definedName>
    <definedName name="A124858234W">Data2!$GY$1:$GY$10,Data2!$GY$11:$GY$38</definedName>
    <definedName name="A124858234W_Data">Data2!$GY$11:$GY$38</definedName>
    <definedName name="A124858234W_Latest">Data2!$GY$38</definedName>
    <definedName name="A124858238F">Data3!$BS$1:$BS$10,Data3!$BS$11:$BS$38</definedName>
    <definedName name="A124858238F_Data">Data3!$BS$11:$BS$38</definedName>
    <definedName name="A124858238F_Latest">Data3!$BS$38</definedName>
    <definedName name="A124858242W">Data1!$FY$1:$FY$10,Data1!$FY$11:$FY$38</definedName>
    <definedName name="A124858242W_Data">Data1!$FY$11:$FY$38</definedName>
    <definedName name="A124858242W_Latest">Data1!$FY$38</definedName>
    <definedName name="A124858246F">Data1!$HC$1:$HC$10,Data1!$HC$11:$HC$38</definedName>
    <definedName name="A124858246F_Data">Data1!$HC$11:$HC$38</definedName>
    <definedName name="A124858246F_Latest">Data1!$HC$38</definedName>
    <definedName name="A124858250W">Data1!$IA$1:$IA$10,Data1!$IA$11:$IA$38</definedName>
    <definedName name="A124858250W_Data">Data1!$IA$11:$IA$38</definedName>
    <definedName name="A124858250W_Latest">Data1!$IA$38</definedName>
    <definedName name="A124858254F">Data2!$AS$1:$AS$10,Data2!$AS$11:$AS$38</definedName>
    <definedName name="A124858254F_Data">Data2!$AS$11:$AS$38</definedName>
    <definedName name="A124858254F_Latest">Data2!$AS$38</definedName>
    <definedName name="A124858258R">Data2!$CI$1:$CI$10,Data2!$CI$11:$CI$38</definedName>
    <definedName name="A124858258R_Data">Data2!$CI$11:$CI$38</definedName>
    <definedName name="A124858258R_Latest">Data2!$CI$38</definedName>
    <definedName name="A124858262F">Data2!$CU$1:$CU$10,Data2!$CU$11:$CU$38</definedName>
    <definedName name="A124858262F_Data">Data2!$CU$11:$CU$38</definedName>
    <definedName name="A124858262F_Latest">Data2!$CU$38</definedName>
    <definedName name="A124858266R">Data2!$GM$1:$GM$10,Data2!$GM$11:$GM$38</definedName>
    <definedName name="A124858266R_Data">Data2!$GM$11:$GM$38</definedName>
    <definedName name="A124858266R_Latest">Data2!$GM$38</definedName>
    <definedName name="A124858270F">Data2!$IO$1:$IO$10,Data2!$IO$11:$IO$38</definedName>
    <definedName name="A124858270F_Data">Data2!$IO$11:$IO$38</definedName>
    <definedName name="A124858270F_Latest">Data2!$IO$38</definedName>
    <definedName name="A124858274R">Data3!$Q$1:$Q$10,Data3!$Q$11:$Q$38</definedName>
    <definedName name="A124858274R_Data">Data3!$Q$11:$Q$38</definedName>
    <definedName name="A124858274R_Latest">Data3!$Q$38</definedName>
    <definedName name="A124858278X">Data3!$BA$1:$BA$10,Data3!$BA$11:$BA$38</definedName>
    <definedName name="A124858278X_Data">Data3!$BA$11:$BA$38</definedName>
    <definedName name="A124858278X_Latest">Data3!$BA$38</definedName>
    <definedName name="A124858282R">Data1!$AW$1:$AW$10,Data1!$AW$11:$AW$38</definedName>
    <definedName name="A124858282R_Data">Data1!$AW$11:$AW$38</definedName>
    <definedName name="A124858282R_Latest">Data1!$AW$38</definedName>
    <definedName name="A124858286X">Data1!$BU$1:$BU$10,Data1!$BU$11:$BU$38</definedName>
    <definedName name="A124858286X_Data">Data1!$BU$11:$BU$38</definedName>
    <definedName name="A124858286X_Latest">Data1!$BU$38</definedName>
    <definedName name="A124858290R">Data1!$EO$1:$EO$10,Data1!$EO$11:$EO$38</definedName>
    <definedName name="A124858290R_Data">Data1!$EO$11:$EO$38</definedName>
    <definedName name="A124858290R_Latest">Data1!$EO$38</definedName>
    <definedName name="A124858294X">Data1!$GK$1:$GK$10,Data1!$GK$11:$GK$38</definedName>
    <definedName name="A124858294X_Data">Data1!$GK$11:$GK$38</definedName>
    <definedName name="A124858294X_Latest">Data1!$GK$38</definedName>
    <definedName name="A124858298J">Data1!$GW$1:$GW$10,Data1!$GW$11:$GW$38</definedName>
    <definedName name="A124858298J_Data">Data1!$GW$11:$GW$38</definedName>
    <definedName name="A124858298J_Latest">Data1!$GW$38</definedName>
    <definedName name="A124858302L">Data1!$HI$1:$HI$10,Data1!$HI$11:$HI$38</definedName>
    <definedName name="A124858302L_Data">Data1!$HI$11:$HI$38</definedName>
    <definedName name="A124858302L_Latest">Data1!$HI$38</definedName>
    <definedName name="A124858306W">Data1!$HU$1:$HU$10,Data1!$HU$11:$HU$38</definedName>
    <definedName name="A124858306W_Data">Data1!$HU$11:$HU$38</definedName>
    <definedName name="A124858306W_Latest">Data1!$HU$38</definedName>
    <definedName name="A124858310L">Data2!$U$1:$U$10,Data2!$U$11:$U$38</definedName>
    <definedName name="A124858310L_Data">Data2!$U$11:$U$38</definedName>
    <definedName name="A124858310L_Latest">Data2!$U$38</definedName>
    <definedName name="A124858314W">Data2!$BK$1:$BK$10,Data2!$BK$11:$BK$38</definedName>
    <definedName name="A124858314W_Data">Data2!$BK$11:$BK$38</definedName>
    <definedName name="A124858314W_Latest">Data2!$BK$38</definedName>
    <definedName name="A124858318F">Data2!$DS$1:$DS$10,Data2!$DS$11:$DS$38</definedName>
    <definedName name="A124858318F_Data">Data2!$DS$11:$DS$38</definedName>
    <definedName name="A124858318F_Latest">Data2!$DS$38</definedName>
    <definedName name="A124858322W">Data2!$EW$1:$EW$10,Data2!$EW$11:$EW$38</definedName>
    <definedName name="A124858322W_Data">Data2!$EW$11:$EW$38</definedName>
    <definedName name="A124858322W_Latest">Data2!$EW$38</definedName>
    <definedName name="A124858326F">Data3!$AU$1:$AU$10,Data3!$AU$11:$AU$38</definedName>
    <definedName name="A124858326F_Data">Data3!$AU$11:$AU$38</definedName>
    <definedName name="A124858326F_Latest">Data3!$AU$38</definedName>
    <definedName name="A124858330W">Data3!$BG$1:$BG$10,Data3!$BG$11:$BG$38</definedName>
    <definedName name="A124858330W_Data">Data3!$BG$11:$BG$38</definedName>
    <definedName name="A124858330W_Latest">Data3!$BG$38</definedName>
    <definedName name="A124858334F">Data3!$BM$1:$BM$10,Data3!$BM$11:$BM$38</definedName>
    <definedName name="A124858334F_Data">Data3!$BM$11:$BM$38</definedName>
    <definedName name="A124858334F_Latest">Data3!$BM$38</definedName>
    <definedName name="A124858338R">Data1!$M$1:$M$10,Data1!$M$11:$M$38</definedName>
    <definedName name="A124858338R_Data">Data1!$M$11:$M$38</definedName>
    <definedName name="A124858338R_Latest">Data1!$M$38</definedName>
    <definedName name="A124858342F">Data1!$AE$1:$AE$10,Data1!$AE$11:$AE$38</definedName>
    <definedName name="A124858342F_Data">Data1!$AE$11:$AE$38</definedName>
    <definedName name="A124858342F_Latest">Data1!$AE$38</definedName>
    <definedName name="A124858346R">Data1!$AK$1:$AK$10,Data1!$AK$11:$AK$38</definedName>
    <definedName name="A124858346R_Data">Data1!$AK$11:$AK$38</definedName>
    <definedName name="A124858346R_Latest">Data1!$AK$38</definedName>
    <definedName name="A124858350F">Data1!$CM$1:$CM$10,Data1!$CM$11:$CM$38</definedName>
    <definedName name="A124858350F_Data">Data1!$CM$11:$CM$38</definedName>
    <definedName name="A124858350F_Latest">Data1!$CM$38</definedName>
    <definedName name="A124858354R">Data1!$CY$1:$CY$10,Data1!$CY$11:$CY$38</definedName>
    <definedName name="A124858354R_Data">Data1!$CY$11:$CY$38</definedName>
    <definedName name="A124858354R_Latest">Data1!$CY$38</definedName>
    <definedName name="A124858358X">Data1!$DE$1:$DE$10,Data1!$DE$11:$DE$38</definedName>
    <definedName name="A124858358X_Data">Data1!$DE$11:$DE$38</definedName>
    <definedName name="A124858358X_Latest">Data1!$DE$38</definedName>
    <definedName name="A124858362R">Data1!$EU$1:$EU$10,Data1!$EU$11:$EU$38</definedName>
    <definedName name="A124858362R_Data">Data1!$EU$11:$EU$38</definedName>
    <definedName name="A124858362R_Latest">Data1!$EU$38</definedName>
    <definedName name="A124858366X">Data1!$HO$1:$HO$10,Data1!$HO$11:$HO$38</definedName>
    <definedName name="A124858366X_Data">Data1!$HO$11:$HO$38</definedName>
    <definedName name="A124858366X_Latest">Data1!$HO$38</definedName>
    <definedName name="A124858370R">Data1!$IM$1:$IM$10,Data1!$IM$11:$IM$38</definedName>
    <definedName name="A124858370R_Data">Data1!$IM$11:$IM$38</definedName>
    <definedName name="A124858370R_Latest">Data1!$IM$38</definedName>
    <definedName name="A124858374X">Data2!$C$1:$C$10,Data2!$C$11:$C$38</definedName>
    <definedName name="A124858374X_Data">Data2!$C$11:$C$38</definedName>
    <definedName name="A124858374X_Latest">Data2!$C$38</definedName>
    <definedName name="A124858378J">Data2!$AG$1:$AG$10,Data2!$AG$11:$AG$38</definedName>
    <definedName name="A124858378J_Data">Data2!$AG$11:$AG$38</definedName>
    <definedName name="A124858378J_Latest">Data2!$AG$38</definedName>
    <definedName name="A124858382X">Data2!$AM$1:$AM$10,Data2!$AM$11:$AM$38</definedName>
    <definedName name="A124858382X_Data">Data2!$AM$11:$AM$38</definedName>
    <definedName name="A124858382X_Latest">Data2!$AM$38</definedName>
    <definedName name="A124858386J">Data2!$CO$1:$CO$10,Data2!$CO$11:$CO$38</definedName>
    <definedName name="A124858386J_Data">Data2!$CO$11:$CO$38</definedName>
    <definedName name="A124858386J_Latest">Data2!$CO$38</definedName>
    <definedName name="A124858390X">Data2!$HW$1:$HW$10,Data2!$HW$11:$HW$38</definedName>
    <definedName name="A124858390X_Data">Data2!$HW$11:$HW$38</definedName>
    <definedName name="A124858390X_Latest">Data2!$HW$38</definedName>
    <definedName name="A124858394J">Data3!$E$1:$E$10,Data3!$E$11:$E$38</definedName>
    <definedName name="A124858394J_Data">Data3!$E$11:$E$38</definedName>
    <definedName name="A124858394J_Latest">Data3!$E$38</definedName>
    <definedName name="A124858398T">Data3!$W$1:$W$10,Data3!$W$11:$W$38</definedName>
    <definedName name="A124858398T_Data">Data3!$W$11:$W$38</definedName>
    <definedName name="A124858398T_Latest">Data3!$W$38</definedName>
    <definedName name="A124858402W">Data1!$AQ$1:$AQ$10,Data1!$AQ$11:$AQ$38</definedName>
    <definedName name="A124858402W_Data">Data1!$AQ$11:$AQ$38</definedName>
    <definedName name="A124858402W_Latest">Data1!$AQ$38</definedName>
    <definedName name="A124858406F">Data1!$BI$1:$BI$10,Data1!$BI$11:$BI$38</definedName>
    <definedName name="A124858406F_Data">Data1!$BI$11:$BI$38</definedName>
    <definedName name="A124858406F_Latest">Data1!$BI$38</definedName>
    <definedName name="A124858410W">Data1!$FM$1:$FM$10,Data1!$FM$11:$FM$38</definedName>
    <definedName name="A124858410W_Data">Data1!$FM$11:$FM$38</definedName>
    <definedName name="A124858410W_Latest">Data1!$FM$38</definedName>
    <definedName name="A124858414F">Data1!$FS$1:$FS$10,Data1!$FS$11:$FS$38</definedName>
    <definedName name="A124858414F_Data">Data1!$FS$11:$FS$38</definedName>
    <definedName name="A124858414F_Latest">Data1!$FS$38</definedName>
    <definedName name="A124858418R">Data1!$IG$1:$IG$10,Data1!$IG$11:$IG$38</definedName>
    <definedName name="A124858418R_Data">Data1!$IG$11:$IG$38</definedName>
    <definedName name="A124858418R_Latest">Data1!$IG$38</definedName>
    <definedName name="A124858422F">Data2!$BQ$1:$BQ$10,Data2!$BQ$11:$BQ$38</definedName>
    <definedName name="A124858422F_Data">Data2!$BQ$11:$BQ$38</definedName>
    <definedName name="A124858422F_Latest">Data2!$BQ$38</definedName>
    <definedName name="A124858426R">Data2!$EE$1:$EE$10,Data2!$EE$11:$EE$38</definedName>
    <definedName name="A124858426R_Data">Data2!$EE$11:$EE$38</definedName>
    <definedName name="A124858426R_Latest">Data2!$EE$38</definedName>
    <definedName name="A124858430F">Data2!$IC$1:$IC$10,Data2!$IC$11:$IC$38</definedName>
    <definedName name="A124858430F_Data">Data2!$IC$11:$IC$38</definedName>
    <definedName name="A124858430F_Latest">Data2!$IC$38</definedName>
    <definedName name="A124858434R">Data3!$AC$1:$AC$10,Data3!$AC$11:$AC$38</definedName>
    <definedName name="A124858434R_Data">Data3!$AC$11:$AC$38</definedName>
    <definedName name="A124858434R_Latest">Data3!$AC$38</definedName>
    <definedName name="A124858438X">Data3!$AI$1:$AI$10,Data3!$AI$11:$AI$38</definedName>
    <definedName name="A124858438X_Data">Data3!$AI$11:$AI$38</definedName>
    <definedName name="A124858438X_Latest">Data3!$AI$38</definedName>
    <definedName name="A124858442R">Data1!$G$1:$G$10,Data1!$G$11:$G$38</definedName>
    <definedName name="A124858442R_Data">Data1!$G$11:$G$38</definedName>
    <definedName name="A124858442R_Latest">Data1!$G$38</definedName>
    <definedName name="A124858446X">Data1!$S$1:$S$10,Data1!$S$11:$S$38</definedName>
    <definedName name="A124858446X_Data">Data1!$S$11:$S$38</definedName>
    <definedName name="A124858446X_Latest">Data1!$S$38</definedName>
    <definedName name="A124858450R">Data1!$Y$1:$Y$10,Data1!$Y$11:$Y$38</definedName>
    <definedName name="A124858450R_Data">Data1!$Y$11:$Y$38</definedName>
    <definedName name="A124858450R_Latest">Data1!$Y$38</definedName>
    <definedName name="A124858454X">Data1!$BC$1:$BC$10,Data1!$BC$11:$BC$38</definedName>
    <definedName name="A124858454X_Data">Data1!$BC$11:$BC$38</definedName>
    <definedName name="A124858454X_Latest">Data1!$BC$38</definedName>
    <definedName name="A124858458J">Data1!$DW$1:$DW$10,Data1!$DW$11:$DW$38</definedName>
    <definedName name="A124858458J_Data">Data1!$DW$11:$DW$38</definedName>
    <definedName name="A124858458J_Latest">Data1!$DW$38</definedName>
    <definedName name="A124858462X">Data1!$EC$1:$EC$10,Data1!$EC$11:$EC$38</definedName>
    <definedName name="A124858462X_Data">Data1!$EC$11:$EC$38</definedName>
    <definedName name="A124858462X_Latest">Data1!$EC$38</definedName>
    <definedName name="A124858466J">Data2!$DA$1:$DA$10,Data2!$DA$11:$DA$38</definedName>
    <definedName name="A124858466J_Data">Data2!$DA$11:$DA$38</definedName>
    <definedName name="A124858466J_Latest">Data2!$DA$38</definedName>
    <definedName name="A124858470X">Data2!$DM$1:$DM$10,Data2!$DM$11:$DM$38</definedName>
    <definedName name="A124858470X_Data">Data2!$DM$11:$DM$38</definedName>
    <definedName name="A124858470X_Latest">Data2!$DM$38</definedName>
    <definedName name="A124858474J">Data2!$FC$1:$FC$10,Data2!$FC$11:$FC$38</definedName>
    <definedName name="A124858474J_Data">Data2!$FC$11:$FC$38</definedName>
    <definedName name="A124858474J_Latest">Data2!$FC$38</definedName>
    <definedName name="A124858478T">Data2!$FI$1:$FI$10,Data2!$FI$11:$FI$38</definedName>
    <definedName name="A124858478T_Data">Data2!$FI$11:$FI$38</definedName>
    <definedName name="A124858478T_Latest">Data2!$FI$38</definedName>
    <definedName name="A124858482J">Data3!$BY$1:$BY$10,Data3!$BY$11:$BY$38</definedName>
    <definedName name="A124858482J_Data">Data3!$BY$11:$BY$38</definedName>
    <definedName name="A124858482J_Latest">Data3!$BY$38</definedName>
    <definedName name="A124858486T">Data1!$BO$1:$BO$10,Data1!$BO$11:$BO$38</definedName>
    <definedName name="A124858486T_Data">Data1!$BO$11:$BO$38</definedName>
    <definedName name="A124858486T_Latest">Data1!$BO$38</definedName>
    <definedName name="A124858490J">Data1!$DK$1:$DK$10,Data1!$DK$11:$DK$38</definedName>
    <definedName name="A124858490J_Data">Data1!$DK$11:$DK$38</definedName>
    <definedName name="A124858490J_Latest">Data1!$DK$38</definedName>
    <definedName name="A124858494T">Data1!$FA$1:$FA$10,Data1!$FA$11:$FA$38</definedName>
    <definedName name="A124858494T_Data">Data1!$FA$11:$FA$38</definedName>
    <definedName name="A124858494T_Latest">Data1!$FA$38</definedName>
    <definedName name="A124858498A">Data2!$I$1:$I$10,Data2!$I$11:$I$38</definedName>
    <definedName name="A124858498A_Data">Data2!$I$11:$I$38</definedName>
    <definedName name="A124858498A_Latest">Data2!$I$38</definedName>
    <definedName name="A124858502F">Data2!$BE$1:$BE$10,Data2!$BE$11:$BE$38</definedName>
    <definedName name="A124858502F_Data">Data2!$BE$11:$BE$38</definedName>
    <definedName name="A124858502F_Latest">Data2!$BE$38</definedName>
    <definedName name="A124858506R">Data2!$BW$1:$BW$10,Data2!$BW$11:$BW$38</definedName>
    <definedName name="A124858506R_Data">Data2!$BW$11:$BW$38</definedName>
    <definedName name="A124858506R_Latest">Data2!$BW$38</definedName>
    <definedName name="A124858510F">Data2!$EK$1:$EK$10,Data2!$EK$11:$EK$38</definedName>
    <definedName name="A124858510F_Data">Data2!$EK$11:$EK$38</definedName>
    <definedName name="A124858510F_Latest">Data2!$EK$38</definedName>
    <definedName name="A124858514R">Data2!$FO$1:$FO$10,Data2!$FO$11:$FO$38</definedName>
    <definedName name="A124858514R_Data">Data2!$FO$11:$FO$38</definedName>
    <definedName name="A124858514R_Latest">Data2!$FO$38</definedName>
    <definedName name="A124858518X">Data2!$FU$1:$FU$10,Data2!$FU$11:$FU$38</definedName>
    <definedName name="A124858518X_Data">Data2!$FU$11:$FU$38</definedName>
    <definedName name="A124858518X_Latest">Data2!$FU$38</definedName>
    <definedName name="A124858522R">Data2!$HK$1:$HK$10,Data2!$HK$11:$HK$38</definedName>
    <definedName name="A124858522R_Data">Data2!$HK$11:$HK$38</definedName>
    <definedName name="A124858522R_Latest">Data2!$HK$38</definedName>
    <definedName name="A124858526X">Data2!$HQ$1:$HQ$10,Data2!$HQ$11:$HQ$38</definedName>
    <definedName name="A124858526X_Data">Data2!$HQ$11:$HQ$38</definedName>
    <definedName name="A124858526X_Latest">Data2!$HQ$38</definedName>
    <definedName name="A124858530R">Data1!$BV$1:$BV$10,Data1!$BV$11:$BV$38</definedName>
    <definedName name="A124858530R_Data">Data1!$BV$11:$BV$38</definedName>
    <definedName name="A124858530R_Latest">Data1!$BV$38</definedName>
    <definedName name="A124858534X">Data1!$DL$1:$DL$10,Data1!$DL$11:$DL$38</definedName>
    <definedName name="A124858534X_Data">Data1!$DL$11:$DL$38</definedName>
    <definedName name="A124858534X_Latest">Data1!$DL$38</definedName>
    <definedName name="A124858538J">Data1!$ED$1:$ED$10,Data1!$ED$11:$ED$38</definedName>
    <definedName name="A124858538J_Data">Data1!$ED$11:$ED$38</definedName>
    <definedName name="A124858538J_Latest">Data1!$ED$38</definedName>
    <definedName name="A124858542X">Data1!$FB$1:$FB$10,Data1!$FB$11:$FB$38</definedName>
    <definedName name="A124858542X_Data">Data1!$FB$11:$FB$38</definedName>
    <definedName name="A124858542X_Latest">Data1!$FB$38</definedName>
    <definedName name="A124858546J">Data1!$FZ$1:$FZ$10,Data1!$FZ$11:$FZ$38</definedName>
    <definedName name="A124858546J_Data">Data1!$FZ$11:$FZ$38</definedName>
    <definedName name="A124858546J_Latest">Data1!$FZ$38</definedName>
    <definedName name="A124858550X">Data2!$J$1:$J$10,Data2!$J$11:$J$38</definedName>
    <definedName name="A124858550X_Data">Data2!$J$11:$J$38</definedName>
    <definedName name="A124858550X_Latest">Data2!$J$38</definedName>
    <definedName name="A124858554J">Data2!$AT$1:$AT$10,Data2!$AT$11:$AT$38</definedName>
    <definedName name="A124858554J_Data">Data2!$AT$11:$AT$38</definedName>
    <definedName name="A124858554J_Latest">Data2!$AT$38</definedName>
    <definedName name="A124858558T">Data2!$BX$1:$BX$10,Data2!$BX$11:$BX$38</definedName>
    <definedName name="A124858558T_Data">Data2!$BX$11:$BX$38</definedName>
    <definedName name="A124858558T_Latest">Data2!$BX$38</definedName>
    <definedName name="A124858562J">Data2!$DB$1:$DB$10,Data2!$DB$11:$DB$38</definedName>
    <definedName name="A124858562J_Data">Data2!$DB$11:$DB$38</definedName>
    <definedName name="A124858562J_Latest">Data2!$DB$38</definedName>
    <definedName name="A124858566T">Data2!$FV$1:$FV$10,Data2!$FV$11:$FV$38</definedName>
    <definedName name="A124858566T_Data">Data2!$FV$11:$FV$38</definedName>
    <definedName name="A124858566T_Latest">Data2!$FV$38</definedName>
    <definedName name="A124858570J">Data2!$GN$1:$GN$10,Data2!$GN$11:$GN$38</definedName>
    <definedName name="A124858570J_Data">Data2!$GN$11:$GN$38</definedName>
    <definedName name="A124858570J_Latest">Data2!$GN$38</definedName>
    <definedName name="A124858574T">Data2!$GZ$1:$GZ$10,Data2!$GZ$11:$GZ$38</definedName>
    <definedName name="A124858574T_Data">Data2!$GZ$11:$GZ$38</definedName>
    <definedName name="A124858574T_Latest">Data2!$GZ$38</definedName>
    <definedName name="A124858578A">Data2!$ID$1:$ID$10,Data2!$ID$11:$ID$38</definedName>
    <definedName name="A124858578A_Data">Data2!$ID$11:$ID$38</definedName>
    <definedName name="A124858578A_Latest">Data2!$ID$38</definedName>
    <definedName name="A124858582T">Data3!$F$1:$F$10,Data3!$F$11:$F$38</definedName>
    <definedName name="A124858582T_Data">Data3!$F$11:$F$38</definedName>
    <definedName name="A124858582T_Latest">Data3!$F$38</definedName>
    <definedName name="A124858586A">Data3!$AJ$1:$AJ$10,Data3!$AJ$11:$AJ$38</definedName>
    <definedName name="A124858586A_Data">Data3!$AJ$11:$AJ$38</definedName>
    <definedName name="A124858586A_Latest">Data3!$AJ$38</definedName>
    <definedName name="A124858590T">Data1!$CB$1:$CB$10,Data1!$CB$11:$CB$38</definedName>
    <definedName name="A124858590T_Data">Data1!$CB$11:$CB$38</definedName>
    <definedName name="A124858590T_Latest">Data1!$CB$38</definedName>
    <definedName name="A124858594A">Data1!$CN$1:$CN$10,Data1!$CN$11:$CN$38</definedName>
    <definedName name="A124858594A_Data">Data1!$CN$11:$CN$38</definedName>
    <definedName name="A124858594A_Latest">Data1!$CN$38</definedName>
    <definedName name="A124858598K">Data1!$GL$1:$GL$10,Data1!$GL$11:$GL$38</definedName>
    <definedName name="A124858598K_Data">Data1!$GL$11:$GL$38</definedName>
    <definedName name="A124858598K_Latest">Data1!$GL$38</definedName>
    <definedName name="A124858602R">Data2!$V$1:$V$10,Data2!$V$11:$V$38</definedName>
    <definedName name="A124858602R_Data">Data2!$V$11:$V$38</definedName>
    <definedName name="A124858602R_Latest">Data2!$V$38</definedName>
    <definedName name="A124858606X">Data2!$DT$1:$DT$10,Data2!$DT$11:$DT$38</definedName>
    <definedName name="A124858606X_Data">Data2!$DT$11:$DT$38</definedName>
    <definedName name="A124858606X_Latest">Data2!$DT$38</definedName>
    <definedName name="A124858610R">Data2!$EL$1:$EL$10,Data2!$EL$11:$EL$38</definedName>
    <definedName name="A124858610R_Data">Data2!$EL$11:$EL$38</definedName>
    <definedName name="A124858610R_Latest">Data2!$EL$38</definedName>
    <definedName name="A124858614X">Data2!$GB$1:$GB$10,Data2!$GB$11:$GB$38</definedName>
    <definedName name="A124858614X_Data">Data2!$GB$11:$GB$38</definedName>
    <definedName name="A124858614X_Latest">Data2!$GB$38</definedName>
    <definedName name="A124858618J">Data2!$GT$1:$GT$10,Data2!$GT$11:$GT$38</definedName>
    <definedName name="A124858618J_Data">Data2!$GT$11:$GT$38</definedName>
    <definedName name="A124858618J_Latest">Data2!$GT$38</definedName>
    <definedName name="A124858622X">Data3!$BN$1:$BN$10,Data3!$BN$11:$BN$38</definedName>
    <definedName name="A124858622X_Data">Data3!$BN$11:$BN$38</definedName>
    <definedName name="A124858622X_Latest">Data3!$BN$38</definedName>
    <definedName name="A124858626J">Data1!$FT$1:$FT$10,Data1!$FT$11:$FT$38</definedName>
    <definedName name="A124858626J_Data">Data1!$FT$11:$FT$38</definedName>
    <definedName name="A124858626J_Latest">Data1!$FT$38</definedName>
    <definedName name="A124858630X">Data1!$GX$1:$GX$10,Data1!$GX$11:$GX$38</definedName>
    <definedName name="A124858630X_Data">Data1!$GX$11:$GX$38</definedName>
    <definedName name="A124858630X_Latest">Data1!$GX$38</definedName>
    <definedName name="A124858634J">Data1!$HV$1:$HV$10,Data1!$HV$11:$HV$38</definedName>
    <definedName name="A124858634J_Data">Data1!$HV$11:$HV$38</definedName>
    <definedName name="A124858634J_Latest">Data1!$HV$38</definedName>
    <definedName name="A124858638T">Data2!$AN$1:$AN$10,Data2!$AN$11:$AN$38</definedName>
    <definedName name="A124858638T_Data">Data2!$AN$11:$AN$38</definedName>
    <definedName name="A124858638T_Latest">Data2!$AN$38</definedName>
    <definedName name="A124858642J">Data2!$CD$1:$CD$10,Data2!$CD$11:$CD$38</definedName>
    <definedName name="A124858642J_Data">Data2!$CD$11:$CD$38</definedName>
    <definedName name="A124858642J_Latest">Data2!$CD$38</definedName>
    <definedName name="A124858646T">Data2!$CP$1:$CP$10,Data2!$CP$11:$CP$38</definedName>
    <definedName name="A124858646T_Data">Data2!$CP$11:$CP$38</definedName>
    <definedName name="A124858646T_Latest">Data2!$CP$38</definedName>
    <definedName name="A124858650J">Data2!$GH$1:$GH$10,Data2!$GH$11:$GH$38</definedName>
    <definedName name="A124858650J_Data">Data2!$GH$11:$GH$38</definedName>
    <definedName name="A124858650J_Latest">Data2!$GH$38</definedName>
    <definedName name="A124858654T">Data2!$IJ$1:$IJ$10,Data2!$IJ$11:$IJ$38</definedName>
    <definedName name="A124858654T_Data">Data2!$IJ$11:$IJ$38</definedName>
    <definedName name="A124858654T_Latest">Data2!$IJ$38</definedName>
    <definedName name="A124858658A">Data3!$L$1:$L$10,Data3!$L$11:$L$38</definedName>
    <definedName name="A124858658A_Data">Data3!$L$11:$L$38</definedName>
    <definedName name="A124858658A_Latest">Data3!$L$38</definedName>
    <definedName name="A124858662T">Data3!$AV$1:$AV$10,Data3!$AV$11:$AV$38</definedName>
    <definedName name="A124858662T_Data">Data3!$AV$11:$AV$38</definedName>
    <definedName name="A124858662T_Latest">Data3!$AV$38</definedName>
    <definedName name="A124858666A">Data1!$AR$1:$AR$10,Data1!$AR$11:$AR$38</definedName>
    <definedName name="A124858666A_Data">Data1!$AR$11:$AR$38</definedName>
    <definedName name="A124858666A_Latest">Data1!$AR$38</definedName>
    <definedName name="A124858670T">Data1!$BP$1:$BP$10,Data1!$BP$11:$BP$38</definedName>
    <definedName name="A124858670T_Data">Data1!$BP$11:$BP$38</definedName>
    <definedName name="A124858670T_Latest">Data1!$BP$38</definedName>
    <definedName name="A124858674A">Data1!$EJ$1:$EJ$10,Data1!$EJ$11:$EJ$38</definedName>
    <definedName name="A124858674A_Data">Data1!$EJ$11:$EJ$38</definedName>
    <definedName name="A124858674A_Latest">Data1!$EJ$38</definedName>
    <definedName name="A124858678K">Data1!$GF$1:$GF$10,Data1!$GF$11:$GF$38</definedName>
    <definedName name="A124858678K_Data">Data1!$GF$11:$GF$38</definedName>
    <definedName name="A124858678K_Latest">Data1!$GF$38</definedName>
    <definedName name="A124858682A">Data1!$GR$1:$GR$10,Data1!$GR$11:$GR$38</definedName>
    <definedName name="A124858682A_Data">Data1!$GR$11:$GR$38</definedName>
    <definedName name="A124858682A_Latest">Data1!$GR$38</definedName>
    <definedName name="A124858686K">Data1!$HD$1:$HD$10,Data1!$HD$11:$HD$38</definedName>
    <definedName name="A124858686K_Data">Data1!$HD$11:$HD$38</definedName>
    <definedName name="A124858686K_Latest">Data1!$HD$38</definedName>
    <definedName name="A124858690A">Data1!$HP$1:$HP$10,Data1!$HP$11:$HP$38</definedName>
    <definedName name="A124858690A_Data">Data1!$HP$11:$HP$38</definedName>
    <definedName name="A124858690A_Latest">Data1!$HP$38</definedName>
    <definedName name="A124858694K">Data2!$P$1:$P$10,Data2!$P$11:$P$38</definedName>
    <definedName name="A124858694K_Data">Data2!$P$11:$P$38</definedName>
    <definedName name="A124858694K_Latest">Data2!$P$38</definedName>
    <definedName name="A124858698V">Data2!$BF$1:$BF$10,Data2!$BF$11:$BF$38</definedName>
    <definedName name="A124858698V_Data">Data2!$BF$11:$BF$38</definedName>
    <definedName name="A124858698V_Latest">Data2!$BF$38</definedName>
    <definedName name="A124858702X">Data2!$DN$1:$DN$10,Data2!$DN$11:$DN$38</definedName>
    <definedName name="A124858702X_Data">Data2!$DN$11:$DN$38</definedName>
    <definedName name="A124858702X_Latest">Data2!$DN$38</definedName>
    <definedName name="A124858706J">Data2!$ER$1:$ER$10,Data2!$ER$11:$ER$38</definedName>
    <definedName name="A124858706J_Data">Data2!$ER$11:$ER$38</definedName>
    <definedName name="A124858706J_Latest">Data2!$ER$38</definedName>
    <definedName name="A124858710X">Data3!$AP$1:$AP$10,Data3!$AP$11:$AP$38</definedName>
    <definedName name="A124858710X_Data">Data3!$AP$11:$AP$38</definedName>
    <definedName name="A124858710X_Latest">Data3!$AP$38</definedName>
    <definedName name="A124858714J">Data3!$BB$1:$BB$10,Data3!$BB$11:$BB$38</definedName>
    <definedName name="A124858714J_Data">Data3!$BB$11:$BB$38</definedName>
    <definedName name="A124858714J_Latest">Data3!$BB$38</definedName>
    <definedName name="A124858718T">Data3!$BH$1:$BH$10,Data3!$BH$11:$BH$38</definedName>
    <definedName name="A124858718T_Data">Data3!$BH$11:$BH$38</definedName>
    <definedName name="A124858718T_Latest">Data3!$BH$38</definedName>
    <definedName name="A124858722J">Data1!$H$1:$H$10,Data1!$H$11:$H$38</definedName>
    <definedName name="A124858722J_Data">Data1!$H$11:$H$38</definedName>
    <definedName name="A124858722J_Latest">Data1!$H$38</definedName>
    <definedName name="A124858726T">Data1!$Z$1:$Z$10,Data1!$Z$11:$Z$38</definedName>
    <definedName name="A124858726T_Data">Data1!$Z$11:$Z$38</definedName>
    <definedName name="A124858726T_Latest">Data1!$Z$38</definedName>
    <definedName name="A124858730J">Data1!$AF$1:$AF$10,Data1!$AF$11:$AF$38</definedName>
    <definedName name="A124858730J_Data">Data1!$AF$11:$AF$38</definedName>
    <definedName name="A124858730J_Latest">Data1!$AF$38</definedName>
    <definedName name="A124858734T">Data1!$CH$1:$CH$10,Data1!$CH$11:$CH$38</definedName>
    <definedName name="A124858734T_Data">Data1!$CH$11:$CH$38</definedName>
    <definedName name="A124858734T_Latest">Data1!$CH$38</definedName>
    <definedName name="A124858738A">Data1!$CT$1:$CT$10,Data1!$CT$11:$CT$38</definedName>
    <definedName name="A124858738A_Data">Data1!$CT$11:$CT$38</definedName>
    <definedName name="A124858738A_Latest">Data1!$CT$38</definedName>
    <definedName name="A124858742T">Data1!$CZ$1:$CZ$10,Data1!$CZ$11:$CZ$38</definedName>
    <definedName name="A124858742T_Data">Data1!$CZ$11:$CZ$38</definedName>
    <definedName name="A124858742T_Latest">Data1!$CZ$38</definedName>
    <definedName name="A124858746A">Data1!$EP$1:$EP$10,Data1!$EP$11:$EP$38</definedName>
    <definedName name="A124858746A_Data">Data1!$EP$11:$EP$38</definedName>
    <definedName name="A124858746A_Latest">Data1!$EP$38</definedName>
    <definedName name="A124858750T">Data1!$HJ$1:$HJ$10,Data1!$HJ$11:$HJ$38</definedName>
    <definedName name="A124858750T_Data">Data1!$HJ$11:$HJ$38</definedName>
    <definedName name="A124858750T_Latest">Data1!$HJ$38</definedName>
    <definedName name="A124858754A">Data1!$IH$1:$IH$10,Data1!$IH$11:$IH$38</definedName>
    <definedName name="A124858754A_Data">Data1!$IH$11:$IH$38</definedName>
    <definedName name="A124858754A_Latest">Data1!$IH$38</definedName>
    <definedName name="A124858758K">Data1!$IN$1:$IN$10,Data1!$IN$11:$IN$38</definedName>
    <definedName name="A124858758K_Data">Data1!$IN$11:$IN$38</definedName>
    <definedName name="A124858758K_Latest">Data1!$IN$38</definedName>
    <definedName name="A124858762A">Data2!$AB$1:$AB$10,Data2!$AB$11:$AB$38</definedName>
    <definedName name="A124858762A_Data">Data2!$AB$11:$AB$38</definedName>
    <definedName name="A124858762A_Latest">Data2!$AB$38</definedName>
    <definedName name="A124858766K">Data2!$AH$1:$AH$10,Data2!$AH$11:$AH$38</definedName>
    <definedName name="A124858766K_Data">Data2!$AH$11:$AH$38</definedName>
    <definedName name="A124858766K_Latest">Data2!$AH$38</definedName>
    <definedName name="A124858770A">Data2!$CJ$1:$CJ$10,Data2!$CJ$11:$CJ$38</definedName>
    <definedName name="A124858770A_Data">Data2!$CJ$11:$CJ$38</definedName>
    <definedName name="A124858770A_Latest">Data2!$CJ$38</definedName>
    <definedName name="A124858774K">Data2!$HR$1:$HR$10,Data2!$HR$11:$HR$38</definedName>
    <definedName name="A124858774K_Data">Data2!$HR$11:$HR$38</definedName>
    <definedName name="A124858774K_Latest">Data2!$HR$38</definedName>
    <definedName name="A124858778V">Data2!$IP$1:$IP$10,Data2!$IP$11:$IP$38</definedName>
    <definedName name="A124858778V_Data">Data2!$IP$11:$IP$38</definedName>
    <definedName name="A124858778V_Latest">Data2!$IP$38</definedName>
    <definedName name="A124858782K">Data3!$R$1:$R$10,Data3!$R$11:$R$38</definedName>
    <definedName name="A124858782K_Data">Data3!$R$11:$R$38</definedName>
    <definedName name="A124858782K_Latest">Data3!$R$38</definedName>
    <definedName name="A124858786V">Data1!$AL$1:$AL$10,Data1!$AL$11:$AL$38</definedName>
    <definedName name="A124858786V_Data">Data1!$AL$11:$AL$38</definedName>
    <definedName name="A124858786V_Latest">Data1!$AL$38</definedName>
    <definedName name="A124858790K">Data1!$BD$1:$BD$10,Data1!$BD$11:$BD$38</definedName>
    <definedName name="A124858790K_Data">Data1!$BD$11:$BD$38</definedName>
    <definedName name="A124858790K_Latest">Data1!$BD$38</definedName>
    <definedName name="A124858794V">Data1!$FH$1:$FH$10,Data1!$FH$11:$FH$38</definedName>
    <definedName name="A124858794V_Data">Data1!$FH$11:$FH$38</definedName>
    <definedName name="A124858794V_Latest">Data1!$FH$38</definedName>
    <definedName name="A124858798C">Data1!$FN$1:$FN$10,Data1!$FN$11:$FN$38</definedName>
    <definedName name="A124858798C_Data">Data1!$FN$11:$FN$38</definedName>
    <definedName name="A124858798C_Latest">Data1!$FN$38</definedName>
    <definedName name="A124858802J">Data1!$IB$1:$IB$10,Data1!$IB$11:$IB$38</definedName>
    <definedName name="A124858802J_Data">Data1!$IB$11:$IB$38</definedName>
    <definedName name="A124858802J_Latest">Data1!$IB$38</definedName>
    <definedName name="A124858806T">Data2!$BL$1:$BL$10,Data2!$BL$11:$BL$38</definedName>
    <definedName name="A124858806T_Data">Data2!$BL$11:$BL$38</definedName>
    <definedName name="A124858806T_Latest">Data2!$BL$38</definedName>
    <definedName name="A124858810J">Data2!$DZ$1:$DZ$10,Data2!$DZ$11:$DZ$38</definedName>
    <definedName name="A124858810J_Data">Data2!$DZ$11:$DZ$38</definedName>
    <definedName name="A124858810J_Latest">Data2!$DZ$38</definedName>
    <definedName name="A124858814T">Data2!$HX$1:$HX$10,Data2!$HX$11:$HX$38</definedName>
    <definedName name="A124858814T_Data">Data2!$HX$11:$HX$38</definedName>
    <definedName name="A124858814T_Latest">Data2!$HX$38</definedName>
    <definedName name="A124858818A">Data3!$X$1:$X$10,Data3!$X$11:$X$38</definedName>
    <definedName name="A124858818A_Data">Data3!$X$11:$X$38</definedName>
    <definedName name="A124858818A_Latest">Data3!$X$38</definedName>
    <definedName name="A124858822T">Data3!$AD$1:$AD$10,Data3!$AD$11:$AD$38</definedName>
    <definedName name="A124858822T_Data">Data3!$AD$11:$AD$38</definedName>
    <definedName name="A124858822T_Latest">Data3!$AD$38</definedName>
    <definedName name="A124858826A">Data1!$B$1:$B$10,Data1!$B$11:$B$38</definedName>
    <definedName name="A124858826A_Data">Data1!$B$11:$B$38</definedName>
    <definedName name="A124858826A_Latest">Data1!$B$38</definedName>
    <definedName name="A124858830T">Data1!$N$1:$N$10,Data1!$N$11:$N$38</definedName>
    <definedName name="A124858830T_Data">Data1!$N$11:$N$38</definedName>
    <definedName name="A124858830T_Latest">Data1!$N$38</definedName>
    <definedName name="A124858834A">Data1!$T$1:$T$10,Data1!$T$11:$T$38</definedName>
    <definedName name="A124858834A_Data">Data1!$T$11:$T$38</definedName>
    <definedName name="A124858834A_Latest">Data1!$T$38</definedName>
    <definedName name="A124858838K">Data1!$AX$1:$AX$10,Data1!$AX$11:$AX$38</definedName>
    <definedName name="A124858838K_Data">Data1!$AX$11:$AX$38</definedName>
    <definedName name="A124858838K_Latest">Data1!$AX$38</definedName>
    <definedName name="A124858842A">Data1!$DR$1:$DR$10,Data1!$DR$11:$DR$38</definedName>
    <definedName name="A124858842A_Data">Data1!$DR$11:$DR$38</definedName>
    <definedName name="A124858842A_Latest">Data1!$DR$38</definedName>
    <definedName name="A124858846K">Data1!$DX$1:$DX$10,Data1!$DX$11:$DX$38</definedName>
    <definedName name="A124858846K_Data">Data1!$DX$11:$DX$38</definedName>
    <definedName name="A124858846K_Latest">Data1!$DX$38</definedName>
    <definedName name="A124858850A">Data2!$CV$1:$CV$10,Data2!$CV$11:$CV$38</definedName>
    <definedName name="A124858850A_Data">Data2!$CV$11:$CV$38</definedName>
    <definedName name="A124858850A_Latest">Data2!$CV$38</definedName>
    <definedName name="A124858854K">Data2!$DH$1:$DH$10,Data2!$DH$11:$DH$38</definedName>
    <definedName name="A124858854K_Data">Data2!$DH$11:$DH$38</definedName>
    <definedName name="A124858854K_Latest">Data2!$DH$38</definedName>
    <definedName name="A124858858V">Data2!$EX$1:$EX$10,Data2!$EX$11:$EX$38</definedName>
    <definedName name="A124858858V_Data">Data2!$EX$11:$EX$38</definedName>
    <definedName name="A124858858V_Latest">Data2!$EX$38</definedName>
    <definedName name="A124858862K">Data2!$FD$1:$FD$10,Data2!$FD$11:$FD$38</definedName>
    <definedName name="A124858862K_Data">Data2!$FD$11:$FD$38</definedName>
    <definedName name="A124858862K_Latest">Data2!$FD$38</definedName>
    <definedName name="A124858866V">Data3!$BT$1:$BT$10,Data3!$BT$11:$BT$38</definedName>
    <definedName name="A124858866V_Data">Data3!$BT$11:$BT$38</definedName>
    <definedName name="A124858866V_Latest">Data3!$BT$38</definedName>
    <definedName name="A124858870K">Data1!$BJ$1:$BJ$10,Data1!$BJ$11:$BJ$38</definedName>
    <definedName name="A124858870K_Data">Data1!$BJ$11:$BJ$38</definedName>
    <definedName name="A124858870K_Latest">Data1!$BJ$38</definedName>
    <definedName name="A124858874V">Data1!$DF$1:$DF$10,Data1!$DF$11:$DF$38</definedName>
    <definedName name="A124858874V_Data">Data1!$DF$11:$DF$38</definedName>
    <definedName name="A124858874V_Latest">Data1!$DF$38</definedName>
    <definedName name="A124858878C">Data1!$EV$1:$EV$10,Data1!$EV$11:$EV$38</definedName>
    <definedName name="A124858878C_Data">Data1!$EV$11:$EV$38</definedName>
    <definedName name="A124858878C_Latest">Data1!$EV$38</definedName>
    <definedName name="A124858882V">Data2!$D$1:$D$10,Data2!$D$11:$D$38</definedName>
    <definedName name="A124858882V_Data">Data2!$D$11:$D$38</definedName>
    <definedName name="A124858882V_Latest">Data2!$D$38</definedName>
    <definedName name="A124858886C">Data2!$AZ$1:$AZ$10,Data2!$AZ$11:$AZ$38</definedName>
    <definedName name="A124858886C_Data">Data2!$AZ$11:$AZ$38</definedName>
    <definedName name="A124858886C_Latest">Data2!$AZ$38</definedName>
    <definedName name="A124858890V">Data2!$BR$1:$BR$10,Data2!$BR$11:$BR$38</definedName>
    <definedName name="A124858890V_Data">Data2!$BR$11:$BR$38</definedName>
    <definedName name="A124858890V_Latest">Data2!$BR$38</definedName>
    <definedName name="A124858894C">Data2!$EF$1:$EF$10,Data2!$EF$11:$EF$38</definedName>
    <definedName name="A124858894C_Data">Data2!$EF$11:$EF$38</definedName>
    <definedName name="A124858894C_Latest">Data2!$EF$38</definedName>
    <definedName name="A124858898L">Data2!$FJ$1:$FJ$10,Data2!$FJ$11:$FJ$38</definedName>
    <definedName name="A124858898L_Data">Data2!$FJ$11:$FJ$38</definedName>
    <definedName name="A124858898L_Latest">Data2!$FJ$38</definedName>
    <definedName name="A124858902T">Data2!$FP$1:$FP$10,Data2!$FP$11:$FP$38</definedName>
    <definedName name="A124858902T_Data">Data2!$FP$11:$FP$38</definedName>
    <definedName name="A124858902T_Latest">Data2!$FP$38</definedName>
    <definedName name="A124858906A">Data2!$HF$1:$HF$10,Data2!$HF$11:$HF$38</definedName>
    <definedName name="A124858906A_Data">Data2!$HF$11:$HF$38</definedName>
    <definedName name="A124858906A_Latest">Data2!$HF$38</definedName>
    <definedName name="A124858910T">Data2!$HL$1:$HL$10,Data2!$HL$11:$HL$38</definedName>
    <definedName name="A124858910T_Data">Data2!$HL$11:$HL$38</definedName>
    <definedName name="A124858910T_Latest">Data2!$HL$38</definedName>
    <definedName name="A124858914A">Data1!$BX$1:$BX$10,Data1!$BX$11:$BX$38</definedName>
    <definedName name="A124858914A_Data">Data1!$BX$11:$BX$38</definedName>
    <definedName name="A124858914A_Latest">Data1!$BX$38</definedName>
    <definedName name="A124858918K">Data1!$DN$1:$DN$10,Data1!$DN$11:$DN$38</definedName>
    <definedName name="A124858918K_Data">Data1!$DN$11:$DN$38</definedName>
    <definedName name="A124858918K_Latest">Data1!$DN$38</definedName>
    <definedName name="A124858922A">Data1!$EF$1:$EF$10,Data1!$EF$11:$EF$38</definedName>
    <definedName name="A124858922A_Data">Data1!$EF$11:$EF$38</definedName>
    <definedName name="A124858922A_Latest">Data1!$EF$38</definedName>
    <definedName name="A124858926K">Data1!$FD$1:$FD$10,Data1!$FD$11:$FD$38</definedName>
    <definedName name="A124858926K_Data">Data1!$FD$11:$FD$38</definedName>
    <definedName name="A124858926K_Latest">Data1!$FD$38</definedName>
    <definedName name="A124858930A">Data1!$GB$1:$GB$10,Data1!$GB$11:$GB$38</definedName>
    <definedName name="A124858930A_Data">Data1!$GB$11:$GB$38</definedName>
    <definedName name="A124858930A_Latest">Data1!$GB$38</definedName>
    <definedName name="A124858934K">Data2!$L$1:$L$10,Data2!$L$11:$L$38</definedName>
    <definedName name="A124858934K_Data">Data2!$L$11:$L$38</definedName>
    <definedName name="A124858934K_Latest">Data2!$L$38</definedName>
    <definedName name="A124858938V">Data2!$AV$1:$AV$10,Data2!$AV$11:$AV$38</definedName>
    <definedName name="A124858938V_Data">Data2!$AV$11:$AV$38</definedName>
    <definedName name="A124858938V_Latest">Data2!$AV$38</definedName>
    <definedName name="A124858942K">Data2!$BZ$1:$BZ$10,Data2!$BZ$11:$BZ$38</definedName>
    <definedName name="A124858942K_Data">Data2!$BZ$11:$BZ$38</definedName>
    <definedName name="A124858942K_Latest">Data2!$BZ$38</definedName>
    <definedName name="A124858946V">Data2!$DD$1:$DD$10,Data2!$DD$11:$DD$38</definedName>
    <definedName name="A124858946V_Data">Data2!$DD$11:$DD$38</definedName>
    <definedName name="A124858946V_Latest">Data2!$DD$38</definedName>
    <definedName name="A124858950K">Data2!$FX$1:$FX$10,Data2!$FX$11:$FX$38</definedName>
    <definedName name="A124858950K_Data">Data2!$FX$11:$FX$38</definedName>
    <definedName name="A124858950K_Latest">Data2!$FX$38</definedName>
    <definedName name="A124858954V">Data2!$GP$1:$GP$10,Data2!$GP$11:$GP$38</definedName>
    <definedName name="A124858954V_Data">Data2!$GP$11:$GP$38</definedName>
    <definedName name="A124858954V_Latest">Data2!$GP$38</definedName>
    <definedName name="A124858958C">Data2!$HB$1:$HB$10,Data2!$HB$11:$HB$38</definedName>
    <definedName name="A124858958C_Data">Data2!$HB$11:$HB$38</definedName>
    <definedName name="A124858958C_Latest">Data2!$HB$38</definedName>
    <definedName name="A124858962V">Data2!$IF$1:$IF$10,Data2!$IF$11:$IF$38</definedName>
    <definedName name="A124858962V_Data">Data2!$IF$11:$IF$38</definedName>
    <definedName name="A124858962V_Latest">Data2!$IF$38</definedName>
    <definedName name="A124858966C">Data3!$H$1:$H$10,Data3!$H$11:$H$38</definedName>
    <definedName name="A124858966C_Data">Data3!$H$11:$H$38</definedName>
    <definedName name="A124858966C_Latest">Data3!$H$38</definedName>
    <definedName name="A124858970V">Data3!$AL$1:$AL$10,Data3!$AL$11:$AL$38</definedName>
    <definedName name="A124858970V_Data">Data3!$AL$11:$AL$38</definedName>
    <definedName name="A124858970V_Latest">Data3!$AL$38</definedName>
    <definedName name="A124858974C">Data1!$CD$1:$CD$10,Data1!$CD$11:$CD$38</definedName>
    <definedName name="A124858974C_Data">Data1!$CD$11:$CD$38</definedName>
    <definedName name="A124858974C_Latest">Data1!$CD$38</definedName>
    <definedName name="A124858978L">Data1!$CP$1:$CP$10,Data1!$CP$11:$CP$38</definedName>
    <definedName name="A124858978L_Data">Data1!$CP$11:$CP$38</definedName>
    <definedName name="A124858978L_Latest">Data1!$CP$38</definedName>
    <definedName name="A124858982C">Data1!$GN$1:$GN$10,Data1!$GN$11:$GN$38</definedName>
    <definedName name="A124858982C_Data">Data1!$GN$11:$GN$38</definedName>
    <definedName name="A124858982C_Latest">Data1!$GN$38</definedName>
    <definedName name="A124858986L">Data2!$X$1:$X$10,Data2!$X$11:$X$38</definedName>
    <definedName name="A124858986L_Data">Data2!$X$11:$X$38</definedName>
    <definedName name="A124858986L_Latest">Data2!$X$38</definedName>
    <definedName name="A124858990C">Data2!$DV$1:$DV$10,Data2!$DV$11:$DV$38</definedName>
    <definedName name="A124858990C_Data">Data2!$DV$11:$DV$38</definedName>
    <definedName name="A124858990C_Latest">Data2!$DV$38</definedName>
    <definedName name="A124858994L">Data2!$EN$1:$EN$10,Data2!$EN$11:$EN$38</definedName>
    <definedName name="A124858994L_Data">Data2!$EN$11:$EN$38</definedName>
    <definedName name="A124858994L_Latest">Data2!$EN$38</definedName>
    <definedName name="A124858998W">Data2!$GD$1:$GD$10,Data2!$GD$11:$GD$38</definedName>
    <definedName name="A124858998W_Data">Data2!$GD$11:$GD$38</definedName>
    <definedName name="A124858998W_Latest">Data2!$GD$38</definedName>
    <definedName name="A124859002C">Data2!$GV$1:$GV$10,Data2!$GV$11:$GV$38</definedName>
    <definedName name="A124859002C_Data">Data2!$GV$11:$GV$38</definedName>
    <definedName name="A124859002C_Latest">Data2!$GV$38</definedName>
    <definedName name="A124859006L">Data3!$BP$1:$BP$10,Data3!$BP$11:$BP$38</definedName>
    <definedName name="A124859006L_Data">Data3!$BP$11:$BP$38</definedName>
    <definedName name="A124859006L_Latest">Data3!$BP$38</definedName>
    <definedName name="A124859010C">Data1!$FV$1:$FV$10,Data1!$FV$11:$FV$38</definedName>
    <definedName name="A124859010C_Data">Data1!$FV$11:$FV$38</definedName>
    <definedName name="A124859010C_Latest">Data1!$FV$38</definedName>
    <definedName name="A124859014L">Data1!$GZ$1:$GZ$10,Data1!$GZ$11:$GZ$38</definedName>
    <definedName name="A124859014L_Data">Data1!$GZ$11:$GZ$38</definedName>
    <definedName name="A124859014L_Latest">Data1!$GZ$38</definedName>
    <definedName name="A124859018W">Data1!$HX$1:$HX$10,Data1!$HX$11:$HX$38</definedName>
    <definedName name="A124859018W_Data">Data1!$HX$11:$HX$38</definedName>
    <definedName name="A124859018W_Latest">Data1!$HX$38</definedName>
    <definedName name="A124859022L">Data2!$AP$1:$AP$10,Data2!$AP$11:$AP$38</definedName>
    <definedName name="A124859022L_Data">Data2!$AP$11:$AP$38</definedName>
    <definedName name="A124859022L_Latest">Data2!$AP$38</definedName>
    <definedName name="A124859026W">Data2!$CF$1:$CF$10,Data2!$CF$11:$CF$38</definedName>
    <definedName name="A124859026W_Data">Data2!$CF$11:$CF$38</definedName>
    <definedName name="A124859026W_Latest">Data2!$CF$38</definedName>
    <definedName name="A124859030L">Data2!$CR$1:$CR$10,Data2!$CR$11:$CR$38</definedName>
    <definedName name="A124859030L_Data">Data2!$CR$11:$CR$38</definedName>
    <definedName name="A124859030L_Latest">Data2!$CR$38</definedName>
    <definedName name="A124859034W">Data2!$GJ$1:$GJ$10,Data2!$GJ$11:$GJ$38</definedName>
    <definedName name="A124859034W_Data">Data2!$GJ$11:$GJ$38</definedName>
    <definedName name="A124859034W_Latest">Data2!$GJ$38</definedName>
    <definedName name="A124859038F">Data2!$IL$1:$IL$10,Data2!$IL$11:$IL$38</definedName>
    <definedName name="A124859038F_Data">Data2!$IL$11:$IL$38</definedName>
    <definedName name="A124859038F_Latest">Data2!$IL$38</definedName>
    <definedName name="A124859042W">Data3!$N$1:$N$10,Data3!$N$11:$N$38</definedName>
    <definedName name="A124859042W_Data">Data3!$N$11:$N$38</definedName>
    <definedName name="A124859042W_Latest">Data3!$N$38</definedName>
    <definedName name="A124859046F">Data3!$AX$1:$AX$10,Data3!$AX$11:$AX$38</definedName>
    <definedName name="A124859046F_Data">Data3!$AX$11:$AX$38</definedName>
    <definedName name="A124859046F_Latest">Data3!$AX$38</definedName>
    <definedName name="A124859050W">Data1!$AT$1:$AT$10,Data1!$AT$11:$AT$38</definedName>
    <definedName name="A124859050W_Data">Data1!$AT$11:$AT$38</definedName>
    <definedName name="A124859050W_Latest">Data1!$AT$38</definedName>
    <definedName name="A124859054F">Data1!$BR$1:$BR$10,Data1!$BR$11:$BR$38</definedName>
    <definedName name="A124859054F_Data">Data1!$BR$11:$BR$38</definedName>
    <definedName name="A124859054F_Latest">Data1!$BR$38</definedName>
    <definedName name="A124859058R">Data1!$EL$1:$EL$10,Data1!$EL$11:$EL$38</definedName>
    <definedName name="A124859058R_Data">Data1!$EL$11:$EL$38</definedName>
    <definedName name="A124859058R_Latest">Data1!$EL$38</definedName>
    <definedName name="A124859062F">Data1!$GH$1:$GH$10,Data1!$GH$11:$GH$38</definedName>
    <definedName name="A124859062F_Data">Data1!$GH$11:$GH$38</definedName>
    <definedName name="A124859062F_Latest">Data1!$GH$38</definedName>
    <definedName name="A124859066R">Data1!$GT$1:$GT$10,Data1!$GT$11:$GT$38</definedName>
    <definedName name="A124859066R_Data">Data1!$GT$11:$GT$38</definedName>
    <definedName name="A124859066R_Latest">Data1!$GT$38</definedName>
    <definedName name="A124859070F">Data1!$HF$1:$HF$10,Data1!$HF$11:$HF$38</definedName>
    <definedName name="A124859070F_Data">Data1!$HF$11:$HF$38</definedName>
    <definedName name="A124859070F_Latest">Data1!$HF$38</definedName>
    <definedName name="A124859074R">Data1!$HR$1:$HR$10,Data1!$HR$11:$HR$38</definedName>
    <definedName name="A124859074R_Data">Data1!$HR$11:$HR$38</definedName>
    <definedName name="A124859074R_Latest">Data1!$HR$38</definedName>
    <definedName name="A124859078X">Data2!$R$1:$R$10,Data2!$R$11:$R$38</definedName>
    <definedName name="A124859078X_Data">Data2!$R$11:$R$38</definedName>
    <definedName name="A124859078X_Latest">Data2!$R$38</definedName>
    <definedName name="A124859082R">Data2!$BH$1:$BH$10,Data2!$BH$11:$BH$38</definedName>
    <definedName name="A124859082R_Data">Data2!$BH$11:$BH$38</definedName>
    <definedName name="A124859082R_Latest">Data2!$BH$38</definedName>
    <definedName name="A124859086X">Data2!$DP$1:$DP$10,Data2!$DP$11:$DP$38</definedName>
    <definedName name="A124859086X_Data">Data2!$DP$11:$DP$38</definedName>
    <definedName name="A124859086X_Latest">Data2!$DP$38</definedName>
    <definedName name="A124859090R">Data2!$ET$1:$ET$10,Data2!$ET$11:$ET$38</definedName>
    <definedName name="A124859090R_Data">Data2!$ET$11:$ET$38</definedName>
    <definedName name="A124859090R_Latest">Data2!$ET$38</definedName>
    <definedName name="A124859094X">Data3!$AR$1:$AR$10,Data3!$AR$11:$AR$38</definedName>
    <definedName name="A124859094X_Data">Data3!$AR$11:$AR$38</definedName>
    <definedName name="A124859094X_Latest">Data3!$AR$38</definedName>
    <definedName name="A124859098J">Data3!$BD$1:$BD$10,Data3!$BD$11:$BD$38</definedName>
    <definedName name="A124859098J_Data">Data3!$BD$11:$BD$38</definedName>
    <definedName name="A124859098J_Latest">Data3!$BD$38</definedName>
    <definedName name="A124859102L">Data3!$BJ$1:$BJ$10,Data3!$BJ$11:$BJ$38</definedName>
    <definedName name="A124859102L_Data">Data3!$BJ$11:$BJ$38</definedName>
    <definedName name="A124859102L_Latest">Data3!$BJ$38</definedName>
    <definedName name="A124859106W">Data1!$J$1:$J$10,Data1!$J$11:$J$38</definedName>
    <definedName name="A124859106W_Data">Data1!$J$11:$J$38</definedName>
    <definedName name="A124859106W_Latest">Data1!$J$38</definedName>
    <definedName name="A124859110L">Data1!$AB$1:$AB$10,Data1!$AB$11:$AB$38</definedName>
    <definedName name="A124859110L_Data">Data1!$AB$11:$AB$38</definedName>
    <definedName name="A124859110L_Latest">Data1!$AB$38</definedName>
    <definedName name="A124859114W">Data1!$AH$1:$AH$10,Data1!$AH$11:$AH$38</definedName>
    <definedName name="A124859114W_Data">Data1!$AH$11:$AH$38</definedName>
    <definedName name="A124859114W_Latest">Data1!$AH$38</definedName>
    <definedName name="A124859118F">Data1!$CJ$1:$CJ$10,Data1!$CJ$11:$CJ$38</definedName>
    <definedName name="A124859118F_Data">Data1!$CJ$11:$CJ$38</definedName>
    <definedName name="A124859118F_Latest">Data1!$CJ$38</definedName>
    <definedName name="A124859122W">Data1!$CV$1:$CV$10,Data1!$CV$11:$CV$38</definedName>
    <definedName name="A124859122W_Data">Data1!$CV$11:$CV$38</definedName>
    <definedName name="A124859122W_Latest">Data1!$CV$38</definedName>
    <definedName name="A124859126F">Data1!$DB$1:$DB$10,Data1!$DB$11:$DB$38</definedName>
    <definedName name="A124859126F_Data">Data1!$DB$11:$DB$38</definedName>
    <definedName name="A124859126F_Latest">Data1!$DB$38</definedName>
    <definedName name="A124859130W">Data1!$ER$1:$ER$10,Data1!$ER$11:$ER$38</definedName>
    <definedName name="A124859130W_Data">Data1!$ER$11:$ER$38</definedName>
    <definedName name="A124859130W_Latest">Data1!$ER$38</definedName>
    <definedName name="A124859134F">Data1!$HL$1:$HL$10,Data1!$HL$11:$HL$38</definedName>
    <definedName name="A124859134F_Data">Data1!$HL$11:$HL$38</definedName>
    <definedName name="A124859134F_Latest">Data1!$HL$38</definedName>
    <definedName name="A124859138R">Data1!$IJ$1:$IJ$10,Data1!$IJ$11:$IJ$38</definedName>
    <definedName name="A124859138R_Data">Data1!$IJ$11:$IJ$38</definedName>
    <definedName name="A124859138R_Latest">Data1!$IJ$38</definedName>
    <definedName name="A124859142F">Data1!$IP$1:$IP$10,Data1!$IP$11:$IP$38</definedName>
    <definedName name="A124859142F_Data">Data1!$IP$11:$IP$38</definedName>
    <definedName name="A124859142F_Latest">Data1!$IP$38</definedName>
    <definedName name="A124859146R">Data2!$AD$1:$AD$10,Data2!$AD$11:$AD$38</definedName>
    <definedName name="A124859146R_Data">Data2!$AD$11:$AD$38</definedName>
    <definedName name="A124859146R_Latest">Data2!$AD$38</definedName>
    <definedName name="A124859150F">Data2!$AJ$1:$AJ$10,Data2!$AJ$11:$AJ$38</definedName>
    <definedName name="A124859150F_Data">Data2!$AJ$11:$AJ$38</definedName>
    <definedName name="A124859150F_Latest">Data2!$AJ$38</definedName>
    <definedName name="A124859154R">Data2!$CL$1:$CL$10,Data2!$CL$11:$CL$38</definedName>
    <definedName name="A124859154R_Data">Data2!$CL$11:$CL$38</definedName>
    <definedName name="A124859154R_Latest">Data2!$CL$38</definedName>
    <definedName name="A124859158X">Data2!$HT$1:$HT$10,Data2!$HT$11:$HT$38</definedName>
    <definedName name="A124859158X_Data">Data2!$HT$11:$HT$38</definedName>
    <definedName name="A124859158X_Latest">Data2!$HT$38</definedName>
    <definedName name="A124859162R">Data3!$B$1:$B$10,Data3!$B$11:$B$38</definedName>
    <definedName name="A124859162R_Data">Data3!$B$11:$B$38</definedName>
    <definedName name="A124859162R_Latest">Data3!$B$38</definedName>
    <definedName name="A124859166X">Data3!$T$1:$T$10,Data3!$T$11:$T$38</definedName>
    <definedName name="A124859166X_Data">Data3!$T$11:$T$38</definedName>
    <definedName name="A124859166X_Latest">Data3!$T$38</definedName>
    <definedName name="A124859170R">Data1!$AN$1:$AN$10,Data1!$AN$11:$AN$38</definedName>
    <definedName name="A124859170R_Data">Data1!$AN$11:$AN$38</definedName>
    <definedName name="A124859170R_Latest">Data1!$AN$38</definedName>
    <definedName name="A124859174X">Data1!$BF$1:$BF$10,Data1!$BF$11:$BF$38</definedName>
    <definedName name="A124859174X_Data">Data1!$BF$11:$BF$38</definedName>
    <definedName name="A124859174X_Latest">Data1!$BF$38</definedName>
    <definedName name="A124859178J">Data1!$FJ$1:$FJ$10,Data1!$FJ$11:$FJ$38</definedName>
    <definedName name="A124859178J_Data">Data1!$FJ$11:$FJ$38</definedName>
    <definedName name="A124859178J_Latest">Data1!$FJ$38</definedName>
    <definedName name="A124859182X">Data1!$FP$1:$FP$10,Data1!$FP$11:$FP$38</definedName>
    <definedName name="A124859182X_Data">Data1!$FP$11:$FP$38</definedName>
    <definedName name="A124859182X_Latest">Data1!$FP$38</definedName>
    <definedName name="A124859186J">Data1!$ID$1:$ID$10,Data1!$ID$11:$ID$38</definedName>
    <definedName name="A124859186J_Data">Data1!$ID$11:$ID$38</definedName>
    <definedName name="A124859186J_Latest">Data1!$ID$38</definedName>
    <definedName name="A124859190X">Data2!$BN$1:$BN$10,Data2!$BN$11:$BN$38</definedName>
    <definedName name="A124859190X_Data">Data2!$BN$11:$BN$38</definedName>
    <definedName name="A124859190X_Latest">Data2!$BN$38</definedName>
    <definedName name="A124859194J">Data2!$EB$1:$EB$10,Data2!$EB$11:$EB$38</definedName>
    <definedName name="A124859194J_Data">Data2!$EB$11:$EB$38</definedName>
    <definedName name="A124859194J_Latest">Data2!$EB$38</definedName>
    <definedName name="A124859198T">Data2!$HZ$1:$HZ$10,Data2!$HZ$11:$HZ$38</definedName>
    <definedName name="A124859198T_Data">Data2!$HZ$11:$HZ$38</definedName>
    <definedName name="A124859198T_Latest">Data2!$HZ$38</definedName>
    <definedName name="A124859202W">Data3!$Z$1:$Z$10,Data3!$Z$11:$Z$38</definedName>
    <definedName name="A124859202W_Data">Data3!$Z$11:$Z$38</definedName>
    <definedName name="A124859202W_Latest">Data3!$Z$38</definedName>
    <definedName name="A124859206F">Data3!$AF$1:$AF$10,Data3!$AF$11:$AF$38</definedName>
    <definedName name="A124859206F_Data">Data3!$AF$11:$AF$38</definedName>
    <definedName name="A124859206F_Latest">Data3!$AF$38</definedName>
    <definedName name="A124859210W">Data1!$D$1:$D$10,Data1!$D$11:$D$38</definedName>
    <definedName name="A124859210W_Data">Data1!$D$11:$D$38</definedName>
    <definedName name="A124859210W_Latest">Data1!$D$38</definedName>
    <definedName name="A124859214F">Data1!$P$1:$P$10,Data1!$P$11:$P$38</definedName>
    <definedName name="A124859214F_Data">Data1!$P$11:$P$38</definedName>
    <definedName name="A124859214F_Latest">Data1!$P$38</definedName>
    <definedName name="A124859218R">Data1!$V$1:$V$10,Data1!$V$11:$V$38</definedName>
    <definedName name="A124859218R_Data">Data1!$V$11:$V$38</definedName>
    <definedName name="A124859218R_Latest">Data1!$V$38</definedName>
    <definedName name="A124859222F">Data1!$AZ$1:$AZ$10,Data1!$AZ$11:$AZ$38</definedName>
    <definedName name="A124859222F_Data">Data1!$AZ$11:$AZ$38</definedName>
    <definedName name="A124859222F_Latest">Data1!$AZ$38</definedName>
    <definedName name="A124859226R">Data1!$DT$1:$DT$10,Data1!$DT$11:$DT$38</definedName>
    <definedName name="A124859226R_Data">Data1!$DT$11:$DT$38</definedName>
    <definedName name="A124859226R_Latest">Data1!$DT$38</definedName>
    <definedName name="A124859230F">Data1!$DZ$1:$DZ$10,Data1!$DZ$11:$DZ$38</definedName>
    <definedName name="A124859230F_Data">Data1!$DZ$11:$DZ$38</definedName>
    <definedName name="A124859230F_Latest">Data1!$DZ$38</definedName>
    <definedName name="A124859234R">Data2!$CX$1:$CX$10,Data2!$CX$11:$CX$38</definedName>
    <definedName name="A124859234R_Data">Data2!$CX$11:$CX$38</definedName>
    <definedName name="A124859234R_Latest">Data2!$CX$38</definedName>
    <definedName name="A124859238X">Data2!$DJ$1:$DJ$10,Data2!$DJ$11:$DJ$38</definedName>
    <definedName name="A124859238X_Data">Data2!$DJ$11:$DJ$38</definedName>
    <definedName name="A124859238X_Latest">Data2!$DJ$38</definedName>
    <definedName name="A124859242R">Data2!$EZ$1:$EZ$10,Data2!$EZ$11:$EZ$38</definedName>
    <definedName name="A124859242R_Data">Data2!$EZ$11:$EZ$38</definedName>
    <definedName name="A124859242R_Latest">Data2!$EZ$38</definedName>
    <definedName name="A124859246X">Data2!$FF$1:$FF$10,Data2!$FF$11:$FF$38</definedName>
    <definedName name="A124859246X_Data">Data2!$FF$11:$FF$38</definedName>
    <definedName name="A124859246X_Latest">Data2!$FF$38</definedName>
    <definedName name="A124859250R">Data3!$BV$1:$BV$10,Data3!$BV$11:$BV$38</definedName>
    <definedName name="A124859250R_Data">Data3!$BV$11:$BV$38</definedName>
    <definedName name="A124859250R_Latest">Data3!$BV$38</definedName>
    <definedName name="A124859254X">Data1!$BL$1:$BL$10,Data1!$BL$11:$BL$38</definedName>
    <definedName name="A124859254X_Data">Data1!$BL$11:$BL$38</definedName>
    <definedName name="A124859254X_Latest">Data1!$BL$38</definedName>
    <definedName name="A124859258J">Data1!$DH$1:$DH$10,Data1!$DH$11:$DH$38</definedName>
    <definedName name="A124859258J_Data">Data1!$DH$11:$DH$38</definedName>
    <definedName name="A124859258J_Latest">Data1!$DH$38</definedName>
    <definedName name="A124859262X">Data1!$EX$1:$EX$10,Data1!$EX$11:$EX$38</definedName>
    <definedName name="A124859262X_Data">Data1!$EX$11:$EX$38</definedName>
    <definedName name="A124859262X_Latest">Data1!$EX$38</definedName>
    <definedName name="A124859266J">Data2!$F$1:$F$10,Data2!$F$11:$F$38</definedName>
    <definedName name="A124859266J_Data">Data2!$F$11:$F$38</definedName>
    <definedName name="A124859266J_Latest">Data2!$F$38</definedName>
    <definedName name="A124859270X">Data2!$BB$1:$BB$10,Data2!$BB$11:$BB$38</definedName>
    <definedName name="A124859270X_Data">Data2!$BB$11:$BB$38</definedName>
    <definedName name="A124859270X_Latest">Data2!$BB$38</definedName>
    <definedName name="A124859274J">Data2!$BT$1:$BT$10,Data2!$BT$11:$BT$38</definedName>
    <definedName name="A124859274J_Data">Data2!$BT$11:$BT$38</definedName>
    <definedName name="A124859274J_Latest">Data2!$BT$38</definedName>
    <definedName name="A124859278T">Data2!$EH$1:$EH$10,Data2!$EH$11:$EH$38</definedName>
    <definedName name="A124859278T_Data">Data2!$EH$11:$EH$38</definedName>
    <definedName name="A124859278T_Latest">Data2!$EH$38</definedName>
    <definedName name="A124859282J">Data2!$FL$1:$FL$10,Data2!$FL$11:$FL$38</definedName>
    <definedName name="A124859282J_Data">Data2!$FL$11:$FL$38</definedName>
    <definedName name="A124859282J_Latest">Data2!$FL$38</definedName>
    <definedName name="A124859286T">Data2!$FR$1:$FR$10,Data2!$FR$11:$FR$38</definedName>
    <definedName name="A124859286T_Data">Data2!$FR$11:$FR$38</definedName>
    <definedName name="A124859286T_Latest">Data2!$FR$38</definedName>
    <definedName name="A124859290J">Data2!$HH$1:$HH$10,Data2!$HH$11:$HH$38</definedName>
    <definedName name="A124859290J_Data">Data2!$HH$11:$HH$38</definedName>
    <definedName name="A124859290J_Latest">Data2!$HH$38</definedName>
    <definedName name="A124859294T">Data2!$HN$1:$HN$10,Data2!$HN$11:$HN$38</definedName>
    <definedName name="A124859294T_Data">Data2!$HN$11:$HN$38</definedName>
    <definedName name="A124859294T_Latest">Data2!$HN$38</definedName>
    <definedName name="A124859298A">Data1!$BY$1:$BY$10,Data1!$BY$11:$BY$38</definedName>
    <definedName name="A124859298A_Data">Data1!$BY$11:$BY$38</definedName>
    <definedName name="A124859298A_Latest">Data1!$BY$38</definedName>
    <definedName name="A124859302F">Data1!$DO$1:$DO$10,Data1!$DO$11:$DO$38</definedName>
    <definedName name="A124859302F_Data">Data1!$DO$11:$DO$38</definedName>
    <definedName name="A124859302F_Latest">Data1!$DO$38</definedName>
    <definedName name="A124859306R">Data1!$EG$1:$EG$10,Data1!$EG$11:$EG$38</definedName>
    <definedName name="A124859306R_Data">Data1!$EG$11:$EG$38</definedName>
    <definedName name="A124859306R_Latest">Data1!$EG$38</definedName>
    <definedName name="A124859310F">Data1!$FE$1:$FE$10,Data1!$FE$11:$FE$38</definedName>
    <definedName name="A124859310F_Data">Data1!$FE$11:$FE$38</definedName>
    <definedName name="A124859310F_Latest">Data1!$FE$38</definedName>
    <definedName name="A124859314R">Data1!$GC$1:$GC$10,Data1!$GC$11:$GC$38</definedName>
    <definedName name="A124859314R_Data">Data1!$GC$11:$GC$38</definedName>
    <definedName name="A124859314R_Latest">Data1!$GC$38</definedName>
    <definedName name="A124859318X">Data2!$M$1:$M$10,Data2!$M$11:$M$38</definedName>
    <definedName name="A124859318X_Data">Data2!$M$11:$M$38</definedName>
    <definedName name="A124859318X_Latest">Data2!$M$38</definedName>
    <definedName name="A124859322R">Data2!$AW$1:$AW$10,Data2!$AW$11:$AW$38</definedName>
    <definedName name="A124859322R_Data">Data2!$AW$11:$AW$38</definedName>
    <definedName name="A124859322R_Latest">Data2!$AW$38</definedName>
    <definedName name="A124859326X">Data2!$CA$1:$CA$10,Data2!$CA$11:$CA$38</definedName>
    <definedName name="A124859326X_Data">Data2!$CA$11:$CA$38</definedName>
    <definedName name="A124859326X_Latest">Data2!$CA$38</definedName>
    <definedName name="A124859330R">Data2!$DE$1:$DE$10,Data2!$DE$11:$DE$38</definedName>
    <definedName name="A124859330R_Data">Data2!$DE$11:$DE$38</definedName>
    <definedName name="A124859330R_Latest">Data2!$DE$38</definedName>
    <definedName name="A124859334X">Data2!$FY$1:$FY$10,Data2!$FY$11:$FY$38</definedName>
    <definedName name="A124859334X_Data">Data2!$FY$11:$FY$38</definedName>
    <definedName name="A124859334X_Latest">Data2!$FY$38</definedName>
    <definedName name="A124859338J">Data2!$GQ$1:$GQ$10,Data2!$GQ$11:$GQ$38</definedName>
    <definedName name="A124859338J_Data">Data2!$GQ$11:$GQ$38</definedName>
    <definedName name="A124859338J_Latest">Data2!$GQ$38</definedName>
    <definedName name="A124859342X">Data2!$HC$1:$HC$10,Data2!$HC$11:$HC$38</definedName>
    <definedName name="A124859342X_Data">Data2!$HC$11:$HC$38</definedName>
    <definedName name="A124859342X_Latest">Data2!$HC$38</definedName>
    <definedName name="A124859346J">Data2!$IG$1:$IG$10,Data2!$IG$11:$IG$38</definedName>
    <definedName name="A124859346J_Data">Data2!$IG$11:$IG$38</definedName>
    <definedName name="A124859346J_Latest">Data2!$IG$38</definedName>
    <definedName name="A124859350X">Data3!$I$1:$I$10,Data3!$I$11:$I$38</definedName>
    <definedName name="A124859350X_Data">Data3!$I$11:$I$38</definedName>
    <definedName name="A124859350X_Latest">Data3!$I$38</definedName>
    <definedName name="A124859354J">Data3!$AM$1:$AM$10,Data3!$AM$11:$AM$38</definedName>
    <definedName name="A124859354J_Data">Data3!$AM$11:$AM$38</definedName>
    <definedName name="A124859354J_Latest">Data3!$AM$38</definedName>
    <definedName name="A124859358T">Data1!$CE$1:$CE$10,Data1!$CE$11:$CE$38</definedName>
    <definedName name="A124859358T_Data">Data1!$CE$11:$CE$38</definedName>
    <definedName name="A124859358T_Latest">Data1!$CE$38</definedName>
    <definedName name="A124859362J">Data1!$CQ$1:$CQ$10,Data1!$CQ$11:$CQ$38</definedName>
    <definedName name="A124859362J_Data">Data1!$CQ$11:$CQ$38</definedName>
    <definedName name="A124859362J_Latest">Data1!$CQ$38</definedName>
    <definedName name="A124859366T">Data1!$GO$1:$GO$10,Data1!$GO$11:$GO$38</definedName>
    <definedName name="A124859366T_Data">Data1!$GO$11:$GO$38</definedName>
    <definedName name="A124859366T_Latest">Data1!$GO$38</definedName>
    <definedName name="A124859370J">Data2!$Y$1:$Y$10,Data2!$Y$11:$Y$38</definedName>
    <definedName name="A124859370J_Data">Data2!$Y$11:$Y$38</definedName>
    <definedName name="A124859370J_Latest">Data2!$Y$38</definedName>
    <definedName name="A124859374T">Data2!$DW$1:$DW$10,Data2!$DW$11:$DW$38</definedName>
    <definedName name="A124859374T_Data">Data2!$DW$11:$DW$38</definedName>
    <definedName name="A124859374T_Latest">Data2!$DW$38</definedName>
    <definedName name="A124859378A">Data2!$EO$1:$EO$10,Data2!$EO$11:$EO$38</definedName>
    <definedName name="A124859378A_Data">Data2!$EO$11:$EO$38</definedName>
    <definedName name="A124859378A_Latest">Data2!$EO$38</definedName>
    <definedName name="A124859382T">Data2!$GE$1:$GE$10,Data2!$GE$11:$GE$38</definedName>
    <definedName name="A124859382T_Data">Data2!$GE$11:$GE$38</definedName>
    <definedName name="A124859382T_Latest">Data2!$GE$38</definedName>
    <definedName name="A124859386A">Data2!$GW$1:$GW$10,Data2!$GW$11:$GW$38</definedName>
    <definedName name="A124859386A_Data">Data2!$GW$11:$GW$38</definedName>
    <definedName name="A124859386A_Latest">Data2!$GW$38</definedName>
    <definedName name="A124859390T">Data3!$BQ$1:$BQ$10,Data3!$BQ$11:$BQ$38</definedName>
    <definedName name="A124859390T_Data">Data3!$BQ$11:$BQ$38</definedName>
    <definedName name="A124859390T_Latest">Data3!$BQ$38</definedName>
    <definedName name="A124859394A">Data1!$FW$1:$FW$10,Data1!$FW$11:$FW$38</definedName>
    <definedName name="A124859394A_Data">Data1!$FW$11:$FW$38</definedName>
    <definedName name="A124859394A_Latest">Data1!$FW$38</definedName>
    <definedName name="A124859398K">Data1!$HA$1:$HA$10,Data1!$HA$11:$HA$38</definedName>
    <definedName name="A124859398K_Data">Data1!$HA$11:$HA$38</definedName>
    <definedName name="A124859398K_Latest">Data1!$HA$38</definedName>
    <definedName name="A124859402R">Data1!$HY$1:$HY$10,Data1!$HY$11:$HY$38</definedName>
    <definedName name="A124859402R_Data">Data1!$HY$11:$HY$38</definedName>
    <definedName name="A124859402R_Latest">Data1!$HY$38</definedName>
    <definedName name="A124859406X">Data2!$AQ$1:$AQ$10,Data2!$AQ$11:$AQ$38</definedName>
    <definedName name="A124859406X_Data">Data2!$AQ$11:$AQ$38</definedName>
    <definedName name="A124859406X_Latest">Data2!$AQ$38</definedName>
    <definedName name="A124859410R">Data2!$CG$1:$CG$10,Data2!$CG$11:$CG$38</definedName>
    <definedName name="A124859410R_Data">Data2!$CG$11:$CG$38</definedName>
    <definedName name="A124859410R_Latest">Data2!$CG$38</definedName>
    <definedName name="A124859414X">Data2!$CS$1:$CS$10,Data2!$CS$11:$CS$38</definedName>
    <definedName name="A124859414X_Data">Data2!$CS$11:$CS$38</definedName>
    <definedName name="A124859414X_Latest">Data2!$CS$38</definedName>
    <definedName name="A124859418J">Data2!$GK$1:$GK$10,Data2!$GK$11:$GK$38</definedName>
    <definedName name="A124859418J_Data">Data2!$GK$11:$GK$38</definedName>
    <definedName name="A124859418J_Latest">Data2!$GK$38</definedName>
    <definedName name="A124859422X">Data2!$IM$1:$IM$10,Data2!$IM$11:$IM$38</definedName>
    <definedName name="A124859422X_Data">Data2!$IM$11:$IM$38</definedName>
    <definedName name="A124859422X_Latest">Data2!$IM$38</definedName>
    <definedName name="A124859426J">Data3!$O$1:$O$10,Data3!$O$11:$O$38</definedName>
    <definedName name="A124859426J_Data">Data3!$O$11:$O$38</definedName>
    <definedName name="A124859426J_Latest">Data3!$O$38</definedName>
    <definedName name="A124859430X">Data3!$AY$1:$AY$10,Data3!$AY$11:$AY$38</definedName>
    <definedName name="A124859430X_Data">Data3!$AY$11:$AY$38</definedName>
    <definedName name="A124859430X_Latest">Data3!$AY$38</definedName>
    <definedName name="A124859434J">Data1!$AU$1:$AU$10,Data1!$AU$11:$AU$38</definedName>
    <definedName name="A124859434J_Data">Data1!$AU$11:$AU$38</definedName>
    <definedName name="A124859434J_Latest">Data1!$AU$38</definedName>
    <definedName name="A124859438T">Data1!$BS$1:$BS$10,Data1!$BS$11:$BS$38</definedName>
    <definedName name="A124859438T_Data">Data1!$BS$11:$BS$38</definedName>
    <definedName name="A124859438T_Latest">Data1!$BS$38</definedName>
    <definedName name="A124859442J">Data1!$EM$1:$EM$10,Data1!$EM$11:$EM$38</definedName>
    <definedName name="A124859442J_Data">Data1!$EM$11:$EM$38</definedName>
    <definedName name="A124859442J_Latest">Data1!$EM$38</definedName>
    <definedName name="A124859446T">Data1!$GI$1:$GI$10,Data1!$GI$11:$GI$38</definedName>
    <definedName name="A124859446T_Data">Data1!$GI$11:$GI$38</definedName>
    <definedName name="A124859446T_Latest">Data1!$GI$38</definedName>
    <definedName name="A124859450J">Data1!$GU$1:$GU$10,Data1!$GU$11:$GU$38</definedName>
    <definedName name="A124859450J_Data">Data1!$GU$11:$GU$38</definedName>
    <definedName name="A124859450J_Latest">Data1!$GU$38</definedName>
    <definedName name="A124859454T">Data1!$HG$1:$HG$10,Data1!$HG$11:$HG$38</definedName>
    <definedName name="A124859454T_Data">Data1!$HG$11:$HG$38</definedName>
    <definedName name="A124859454T_Latest">Data1!$HG$38</definedName>
    <definedName name="A124859458A">Data1!$HS$1:$HS$10,Data1!$HS$11:$HS$38</definedName>
    <definedName name="A124859458A_Data">Data1!$HS$11:$HS$38</definedName>
    <definedName name="A124859458A_Latest">Data1!$HS$38</definedName>
    <definedName name="A124859462T">Data2!$S$1:$S$10,Data2!$S$11:$S$38</definedName>
    <definedName name="A124859462T_Data">Data2!$S$11:$S$38</definedName>
    <definedName name="A124859462T_Latest">Data2!$S$38</definedName>
    <definedName name="A124859466A">Data2!$BI$1:$BI$10,Data2!$BI$11:$BI$38</definedName>
    <definedName name="A124859466A_Data">Data2!$BI$11:$BI$38</definedName>
    <definedName name="A124859466A_Latest">Data2!$BI$38</definedName>
    <definedName name="A124859470T">Data2!$DQ$1:$DQ$10,Data2!$DQ$11:$DQ$38</definedName>
    <definedName name="A124859470T_Data">Data2!$DQ$11:$DQ$38</definedName>
    <definedName name="A124859470T_Latest">Data2!$DQ$38</definedName>
    <definedName name="A124859474A">Data2!$EU$1:$EU$10,Data2!$EU$11:$EU$38</definedName>
    <definedName name="A124859474A_Data">Data2!$EU$11:$EU$38</definedName>
    <definedName name="A124859474A_Latest">Data2!$EU$38</definedName>
    <definedName name="A124859478K">Data3!$AS$1:$AS$10,Data3!$AS$11:$AS$38</definedName>
    <definedName name="A124859478K_Data">Data3!$AS$11:$AS$38</definedName>
    <definedName name="A124859478K_Latest">Data3!$AS$38</definedName>
    <definedName name="A124859482A">Data3!$BE$1:$BE$10,Data3!$BE$11:$BE$38</definedName>
    <definedName name="A124859482A_Data">Data3!$BE$11:$BE$38</definedName>
    <definedName name="A124859482A_Latest">Data3!$BE$38</definedName>
    <definedName name="A124859486K">Data3!$BK$1:$BK$10,Data3!$BK$11:$BK$38</definedName>
    <definedName name="A124859486K_Data">Data3!$BK$11:$BK$38</definedName>
    <definedName name="A124859486K_Latest">Data3!$BK$38</definedName>
    <definedName name="A124859490A">Data1!$K$1:$K$10,Data1!$K$11:$K$38</definedName>
    <definedName name="A124859490A_Data">Data1!$K$11:$K$38</definedName>
    <definedName name="A124859490A_Latest">Data1!$K$38</definedName>
    <definedName name="A124859494K">Data1!$AC$1:$AC$10,Data1!$AC$11:$AC$38</definedName>
    <definedName name="A124859494K_Data">Data1!$AC$11:$AC$38</definedName>
    <definedName name="A124859494K_Latest">Data1!$AC$38</definedName>
    <definedName name="A124859498V">Data1!$AI$1:$AI$10,Data1!$AI$11:$AI$38</definedName>
    <definedName name="A124859498V_Data">Data1!$AI$11:$AI$38</definedName>
    <definedName name="A124859498V_Latest">Data1!$AI$38</definedName>
    <definedName name="A124859502X">Data1!$CK$1:$CK$10,Data1!$CK$11:$CK$38</definedName>
    <definedName name="A124859502X_Data">Data1!$CK$11:$CK$38</definedName>
    <definedName name="A124859502X_Latest">Data1!$CK$38</definedName>
    <definedName name="A124859506J">Data1!$CW$1:$CW$10,Data1!$CW$11:$CW$38</definedName>
    <definedName name="A124859506J_Data">Data1!$CW$11:$CW$38</definedName>
    <definedName name="A124859506J_Latest">Data1!$CW$38</definedName>
    <definedName name="A124859510X">Data1!$DC$1:$DC$10,Data1!$DC$11:$DC$38</definedName>
    <definedName name="A124859510X_Data">Data1!$DC$11:$DC$38</definedName>
    <definedName name="A124859510X_Latest">Data1!$DC$38</definedName>
    <definedName name="A124859514J">Data1!$ES$1:$ES$10,Data1!$ES$11:$ES$38</definedName>
    <definedName name="A124859514J_Data">Data1!$ES$11:$ES$38</definedName>
    <definedName name="A124859514J_Latest">Data1!$ES$38</definedName>
    <definedName name="A124859518T">Data1!$HM$1:$HM$10,Data1!$HM$11:$HM$38</definedName>
    <definedName name="A124859518T_Data">Data1!$HM$11:$HM$38</definedName>
    <definedName name="A124859518T_Latest">Data1!$HM$38</definedName>
    <definedName name="A124859522J">Data1!$IK$1:$IK$10,Data1!$IK$11:$IK$38</definedName>
    <definedName name="A124859522J_Data">Data1!$IK$11:$IK$38</definedName>
    <definedName name="A124859522J_Latest">Data1!$IK$38</definedName>
    <definedName name="A124859526T">Data1!$IQ$1:$IQ$10,Data1!$IQ$11:$IQ$38</definedName>
    <definedName name="A124859526T_Data">Data1!$IQ$11:$IQ$38</definedName>
    <definedName name="A124859526T_Latest">Data1!$IQ$38</definedName>
    <definedName name="A124859530J">Data2!$AE$1:$AE$10,Data2!$AE$11:$AE$38</definedName>
    <definedName name="A124859530J_Data">Data2!$AE$11:$AE$38</definedName>
    <definedName name="A124859530J_Latest">Data2!$AE$38</definedName>
    <definedName name="A124859534T">Data2!$AK$1:$AK$10,Data2!$AK$11:$AK$38</definedName>
    <definedName name="A124859534T_Data">Data2!$AK$11:$AK$38</definedName>
    <definedName name="A124859534T_Latest">Data2!$AK$38</definedName>
    <definedName name="A124859538A">Data2!$CM$1:$CM$10,Data2!$CM$11:$CM$38</definedName>
    <definedName name="A124859538A_Data">Data2!$CM$11:$CM$38</definedName>
    <definedName name="A124859538A_Latest">Data2!$CM$38</definedName>
    <definedName name="A124859542T">Data2!$HU$1:$HU$10,Data2!$HU$11:$HU$38</definedName>
    <definedName name="A124859542T_Data">Data2!$HU$11:$HU$38</definedName>
    <definedName name="A124859542T_Latest">Data2!$HU$38</definedName>
    <definedName name="A124859546A">Data3!$C$1:$C$10,Data3!$C$11:$C$38</definedName>
    <definedName name="A124859546A_Data">Data3!$C$11:$C$38</definedName>
    <definedName name="A124859546A_Latest">Data3!$C$38</definedName>
    <definedName name="A124859550T">Data3!$U$1:$U$10,Data3!$U$11:$U$38</definedName>
    <definedName name="A124859550T_Data">Data3!$U$11:$U$38</definedName>
    <definedName name="A124859550T_Latest">Data3!$U$38</definedName>
    <definedName name="A124859554A">Data1!$AO$1:$AO$10,Data1!$AO$11:$AO$38</definedName>
    <definedName name="A124859554A_Data">Data1!$AO$11:$AO$38</definedName>
    <definedName name="A124859554A_Latest">Data1!$AO$38</definedName>
    <definedName name="A124859558K">Data1!$BG$1:$BG$10,Data1!$BG$11:$BG$38</definedName>
    <definedName name="A124859558K_Data">Data1!$BG$11:$BG$38</definedName>
    <definedName name="A124859558K_Latest">Data1!$BG$38</definedName>
    <definedName name="A124859562A">Data1!$FK$1:$FK$10,Data1!$FK$11:$FK$38</definedName>
    <definedName name="A124859562A_Data">Data1!$FK$11:$FK$38</definedName>
    <definedName name="A124859562A_Latest">Data1!$FK$38</definedName>
    <definedName name="A124859566K">Data1!$FQ$1:$FQ$10,Data1!$FQ$11:$FQ$38</definedName>
    <definedName name="A124859566K_Data">Data1!$FQ$11:$FQ$38</definedName>
    <definedName name="A124859566K_Latest">Data1!$FQ$38</definedName>
    <definedName name="A124859570A">Data1!$IE$1:$IE$10,Data1!$IE$11:$IE$38</definedName>
    <definedName name="A124859570A_Data">Data1!$IE$11:$IE$38</definedName>
    <definedName name="A124859570A_Latest">Data1!$IE$38</definedName>
    <definedName name="A124859574K">Data2!$BO$1:$BO$10,Data2!$BO$11:$BO$38</definedName>
    <definedName name="A124859574K_Data">Data2!$BO$11:$BO$38</definedName>
    <definedName name="A124859574K_Latest">Data2!$BO$38</definedName>
    <definedName name="A124859578V">Data2!$EC$1:$EC$10,Data2!$EC$11:$EC$38</definedName>
    <definedName name="A124859578V_Data">Data2!$EC$11:$EC$38</definedName>
    <definedName name="A124859578V_Latest">Data2!$EC$38</definedName>
    <definedName name="A124859582K">Data2!$IA$1:$IA$10,Data2!$IA$11:$IA$38</definedName>
    <definedName name="A124859582K_Data">Data2!$IA$11:$IA$38</definedName>
    <definedName name="A124859582K_Latest">Data2!$IA$38</definedName>
    <definedName name="A124859586V">Data3!$AA$1:$AA$10,Data3!$AA$11:$AA$38</definedName>
    <definedName name="A124859586V_Data">Data3!$AA$11:$AA$38</definedName>
    <definedName name="A124859586V_Latest">Data3!$AA$38</definedName>
    <definedName name="A124859590K">Data3!$AG$1:$AG$10,Data3!$AG$11:$AG$38</definedName>
    <definedName name="A124859590K_Data">Data3!$AG$11:$AG$38</definedName>
    <definedName name="A124859590K_Latest">Data3!$AG$38</definedName>
    <definedName name="A124859594V">Data1!$E$1:$E$10,Data1!$E$11:$E$38</definedName>
    <definedName name="A124859594V_Data">Data1!$E$11:$E$38</definedName>
    <definedName name="A124859594V_Latest">Data1!$E$38</definedName>
    <definedName name="A124859598C">Data1!$Q$1:$Q$10,Data1!$Q$11:$Q$38</definedName>
    <definedName name="A124859598C_Data">Data1!$Q$11:$Q$38</definedName>
    <definedName name="A124859598C_Latest">Data1!$Q$38</definedName>
    <definedName name="A124859602J">Data1!$W$1:$W$10,Data1!$W$11:$W$38</definedName>
    <definedName name="A124859602J_Data">Data1!$W$11:$W$38</definedName>
    <definedName name="A124859602J_Latest">Data1!$W$38</definedName>
    <definedName name="A124859606T">Data1!$BA$1:$BA$10,Data1!$BA$11:$BA$38</definedName>
    <definedName name="A124859606T_Data">Data1!$BA$11:$BA$38</definedName>
    <definedName name="A124859606T_Latest">Data1!$BA$38</definedName>
    <definedName name="A124859610J">Data1!$DU$1:$DU$10,Data1!$DU$11:$DU$38</definedName>
    <definedName name="A124859610J_Data">Data1!$DU$11:$DU$38</definedName>
    <definedName name="A124859610J_Latest">Data1!$DU$38</definedName>
    <definedName name="A124859614T">Data1!$EA$1:$EA$10,Data1!$EA$11:$EA$38</definedName>
    <definedName name="A124859614T_Data">Data1!$EA$11:$EA$38</definedName>
    <definedName name="A124859614T_Latest">Data1!$EA$38</definedName>
    <definedName name="A124859618A">Data2!$CY$1:$CY$10,Data2!$CY$11:$CY$38</definedName>
    <definedName name="A124859618A_Data">Data2!$CY$11:$CY$38</definedName>
    <definedName name="A124859618A_Latest">Data2!$CY$38</definedName>
    <definedName name="A124859622T">Data2!$DK$1:$DK$10,Data2!$DK$11:$DK$38</definedName>
    <definedName name="A124859622T_Data">Data2!$DK$11:$DK$38</definedName>
    <definedName name="A124859622T_Latest">Data2!$DK$38</definedName>
    <definedName name="A124859626A">Data2!$FA$1:$FA$10,Data2!$FA$11:$FA$38</definedName>
    <definedName name="A124859626A_Data">Data2!$FA$11:$FA$38</definedName>
    <definedName name="A124859626A_Latest">Data2!$FA$38</definedName>
    <definedName name="A124859630T">Data2!$FG$1:$FG$10,Data2!$FG$11:$FG$38</definedName>
    <definedName name="A124859630T_Data">Data2!$FG$11:$FG$38</definedName>
    <definedName name="A124859630T_Latest">Data2!$FG$38</definedName>
    <definedName name="A124859634A">Data3!$BW$1:$BW$10,Data3!$BW$11:$BW$38</definedName>
    <definedName name="A124859634A_Data">Data3!$BW$11:$BW$38</definedName>
    <definedName name="A124859634A_Latest">Data3!$BW$38</definedName>
    <definedName name="A124859638K">Data1!$BM$1:$BM$10,Data1!$BM$11:$BM$38</definedName>
    <definedName name="A124859638K_Data">Data1!$BM$11:$BM$38</definedName>
    <definedName name="A124859638K_Latest">Data1!$BM$38</definedName>
    <definedName name="A124859642A">Data1!$DI$1:$DI$10,Data1!$DI$11:$DI$38</definedName>
    <definedName name="A124859642A_Data">Data1!$DI$11:$DI$38</definedName>
    <definedName name="A124859642A_Latest">Data1!$DI$38</definedName>
    <definedName name="A124859646K">Data1!$EY$1:$EY$10,Data1!$EY$11:$EY$38</definedName>
    <definedName name="A124859646K_Data">Data1!$EY$11:$EY$38</definedName>
    <definedName name="A124859646K_Latest">Data1!$EY$38</definedName>
    <definedName name="A124859650A">Data2!$G$1:$G$10,Data2!$G$11:$G$38</definedName>
    <definedName name="A124859650A_Data">Data2!$G$11:$G$38</definedName>
    <definedName name="A124859650A_Latest">Data2!$G$38</definedName>
    <definedName name="A124859654K">Data2!$BC$1:$BC$10,Data2!$BC$11:$BC$38</definedName>
    <definedName name="A124859654K_Data">Data2!$BC$11:$BC$38</definedName>
    <definedName name="A124859654K_Latest">Data2!$BC$38</definedName>
    <definedName name="A124859658V">Data2!$BU$1:$BU$10,Data2!$BU$11:$BU$38</definedName>
    <definedName name="A124859658V_Data">Data2!$BU$11:$BU$38</definedName>
    <definedName name="A124859658V_Latest">Data2!$BU$38</definedName>
    <definedName name="A124859662K">Data2!$EI$1:$EI$10,Data2!$EI$11:$EI$38</definedName>
    <definedName name="A124859662K_Data">Data2!$EI$11:$EI$38</definedName>
    <definedName name="A124859662K_Latest">Data2!$EI$38</definedName>
    <definedName name="A124859666V">Data2!$FM$1:$FM$10,Data2!$FM$11:$FM$38</definedName>
    <definedName name="A124859666V_Data">Data2!$FM$11:$FM$38</definedName>
    <definedName name="A124859666V_Latest">Data2!$FM$38</definedName>
    <definedName name="A124859670K">Data2!$FS$1:$FS$10,Data2!$FS$11:$FS$38</definedName>
    <definedName name="A124859670K_Data">Data2!$FS$11:$FS$38</definedName>
    <definedName name="A124859670K_Latest">Data2!$FS$38</definedName>
    <definedName name="A124859674V">Data2!$HI$1:$HI$10,Data2!$HI$11:$HI$38</definedName>
    <definedName name="A124859674V_Data">Data2!$HI$11:$HI$38</definedName>
    <definedName name="A124859674V_Latest">Data2!$HI$38</definedName>
    <definedName name="A124859678C">Data2!$HO$1:$HO$10,Data2!$HO$11:$HO$38</definedName>
    <definedName name="A124859678C_Data">Data2!$HO$11:$HO$38</definedName>
    <definedName name="A124859678C_Latest">Data2!$HO$38</definedName>
    <definedName name="Date_Range">Data1!$A$2:$A$10,Data1!$A$11:$A$38</definedName>
    <definedName name="Date_Range_Data">Data1!$A$11:$A$38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6" i="6" l="1"/>
  <c r="B136" i="8"/>
  <c r="A8" i="8"/>
  <c r="B7" i="8"/>
  <c r="B6" i="8"/>
  <c r="B5" i="8"/>
  <c r="B136" i="7"/>
  <c r="H134" i="7"/>
  <c r="G134" i="7"/>
  <c r="F134" i="7"/>
  <c r="E134" i="7"/>
  <c r="D134" i="7"/>
  <c r="C134" i="7"/>
  <c r="H133" i="7"/>
  <c r="G133" i="7"/>
  <c r="F133" i="7"/>
  <c r="E133" i="7"/>
  <c r="D133" i="7"/>
  <c r="C133" i="7"/>
  <c r="H132" i="7"/>
  <c r="G132" i="7"/>
  <c r="F132" i="7"/>
  <c r="E132" i="7"/>
  <c r="D132" i="7"/>
  <c r="C132" i="7"/>
  <c r="H131" i="7"/>
  <c r="G131" i="7"/>
  <c r="F131" i="7"/>
  <c r="E131" i="7"/>
  <c r="D131" i="7"/>
  <c r="C131" i="7"/>
  <c r="H130" i="7"/>
  <c r="G130" i="7"/>
  <c r="F130" i="7"/>
  <c r="E130" i="7"/>
  <c r="D130" i="7"/>
  <c r="C130" i="7"/>
  <c r="H129" i="7"/>
  <c r="G129" i="7"/>
  <c r="F129" i="7"/>
  <c r="E129" i="7"/>
  <c r="D129" i="7"/>
  <c r="C129" i="7"/>
  <c r="H128" i="7"/>
  <c r="G128" i="7"/>
  <c r="F128" i="7"/>
  <c r="E128" i="7"/>
  <c r="D128" i="7"/>
  <c r="C128" i="7"/>
  <c r="H127" i="7"/>
  <c r="G127" i="7"/>
  <c r="F127" i="7"/>
  <c r="E127" i="7"/>
  <c r="D127" i="7"/>
  <c r="C127" i="7"/>
  <c r="H124" i="7"/>
  <c r="G124" i="7"/>
  <c r="F124" i="7"/>
  <c r="E124" i="7"/>
  <c r="D124" i="7"/>
  <c r="C124" i="7"/>
  <c r="H123" i="7"/>
  <c r="G123" i="7"/>
  <c r="F123" i="7"/>
  <c r="E123" i="7"/>
  <c r="D123" i="7"/>
  <c r="C123" i="7"/>
  <c r="H122" i="7"/>
  <c r="G122" i="7"/>
  <c r="F122" i="7"/>
  <c r="E122" i="7"/>
  <c r="D122" i="7"/>
  <c r="C122" i="7"/>
  <c r="H121" i="7"/>
  <c r="G121" i="7"/>
  <c r="F121" i="7"/>
  <c r="E121" i="7"/>
  <c r="D121" i="7"/>
  <c r="C121" i="7"/>
  <c r="H120" i="7"/>
  <c r="G120" i="7"/>
  <c r="F120" i="7"/>
  <c r="E120" i="7"/>
  <c r="D120" i="7"/>
  <c r="C120" i="7"/>
  <c r="H119" i="7"/>
  <c r="G119" i="7"/>
  <c r="F119" i="7"/>
  <c r="E119" i="7"/>
  <c r="D119" i="7"/>
  <c r="C119" i="7"/>
  <c r="H118" i="7"/>
  <c r="G118" i="7"/>
  <c r="F118" i="7"/>
  <c r="E118" i="7"/>
  <c r="D118" i="7"/>
  <c r="C118" i="7"/>
  <c r="H117" i="7"/>
  <c r="G117" i="7"/>
  <c r="F117" i="7"/>
  <c r="E117" i="7"/>
  <c r="D117" i="7"/>
  <c r="C117" i="7"/>
  <c r="H114" i="7"/>
  <c r="G114" i="7"/>
  <c r="F114" i="7"/>
  <c r="E114" i="7"/>
  <c r="D114" i="7"/>
  <c r="C114" i="7"/>
  <c r="H113" i="7"/>
  <c r="G113" i="7"/>
  <c r="F113" i="7"/>
  <c r="E113" i="7"/>
  <c r="D113" i="7"/>
  <c r="C113" i="7"/>
  <c r="H112" i="7"/>
  <c r="G112" i="7"/>
  <c r="F112" i="7"/>
  <c r="E112" i="7"/>
  <c r="D112" i="7"/>
  <c r="C112" i="7"/>
  <c r="H111" i="7"/>
  <c r="G111" i="7"/>
  <c r="F111" i="7"/>
  <c r="E111" i="7"/>
  <c r="D111" i="7"/>
  <c r="C111" i="7"/>
  <c r="H110" i="7"/>
  <c r="G110" i="7"/>
  <c r="F110" i="7"/>
  <c r="E110" i="7"/>
  <c r="D110" i="7"/>
  <c r="C110" i="7"/>
  <c r="H109" i="7"/>
  <c r="G109" i="7"/>
  <c r="F109" i="7"/>
  <c r="E109" i="7"/>
  <c r="D109" i="7"/>
  <c r="C109" i="7"/>
  <c r="H108" i="7"/>
  <c r="G108" i="7"/>
  <c r="F108" i="7"/>
  <c r="E108" i="7"/>
  <c r="D108" i="7"/>
  <c r="C108" i="7"/>
  <c r="H107" i="7"/>
  <c r="G107" i="7"/>
  <c r="F107" i="7"/>
  <c r="E107" i="7"/>
  <c r="D107" i="7"/>
  <c r="C107" i="7"/>
  <c r="H104" i="7"/>
  <c r="G104" i="7"/>
  <c r="F104" i="7"/>
  <c r="E104" i="7"/>
  <c r="D104" i="7"/>
  <c r="C104" i="7"/>
  <c r="H103" i="7"/>
  <c r="G103" i="7"/>
  <c r="F103" i="7"/>
  <c r="E103" i="7"/>
  <c r="D103" i="7"/>
  <c r="C103" i="7"/>
  <c r="H102" i="7"/>
  <c r="G102" i="7"/>
  <c r="F102" i="7"/>
  <c r="E102" i="7"/>
  <c r="D102" i="7"/>
  <c r="C102" i="7"/>
  <c r="H101" i="7"/>
  <c r="G101" i="7"/>
  <c r="F101" i="7"/>
  <c r="E101" i="7"/>
  <c r="D101" i="7"/>
  <c r="C101" i="7"/>
  <c r="H100" i="7"/>
  <c r="G100" i="7"/>
  <c r="F100" i="7"/>
  <c r="E100" i="7"/>
  <c r="D100" i="7"/>
  <c r="C100" i="7"/>
  <c r="H99" i="7"/>
  <c r="G99" i="7"/>
  <c r="F99" i="7"/>
  <c r="E99" i="7"/>
  <c r="D99" i="7"/>
  <c r="C99" i="7"/>
  <c r="H98" i="7"/>
  <c r="G98" i="7"/>
  <c r="F98" i="7"/>
  <c r="E98" i="7"/>
  <c r="D98" i="7"/>
  <c r="C98" i="7"/>
  <c r="H97" i="7"/>
  <c r="G97" i="7"/>
  <c r="F97" i="7"/>
  <c r="E97" i="7"/>
  <c r="D97" i="7"/>
  <c r="C97" i="7"/>
  <c r="H94" i="7"/>
  <c r="G94" i="7"/>
  <c r="F94" i="7"/>
  <c r="E94" i="7"/>
  <c r="D94" i="7"/>
  <c r="C94" i="7"/>
  <c r="H93" i="7"/>
  <c r="G93" i="7"/>
  <c r="F93" i="7"/>
  <c r="E93" i="7"/>
  <c r="D93" i="7"/>
  <c r="C93" i="7"/>
  <c r="H92" i="7"/>
  <c r="G92" i="7"/>
  <c r="F92" i="7"/>
  <c r="E92" i="7"/>
  <c r="D92" i="7"/>
  <c r="C92" i="7"/>
  <c r="H91" i="7"/>
  <c r="G91" i="7"/>
  <c r="F91" i="7"/>
  <c r="E91" i="7"/>
  <c r="D91" i="7"/>
  <c r="C91" i="7"/>
  <c r="H90" i="7"/>
  <c r="G90" i="7"/>
  <c r="F90" i="7"/>
  <c r="E90" i="7"/>
  <c r="D90" i="7"/>
  <c r="C90" i="7"/>
  <c r="H89" i="7"/>
  <c r="G89" i="7"/>
  <c r="F89" i="7"/>
  <c r="E89" i="7"/>
  <c r="D89" i="7"/>
  <c r="C89" i="7"/>
  <c r="H88" i="7"/>
  <c r="G88" i="7"/>
  <c r="F88" i="7"/>
  <c r="E88" i="7"/>
  <c r="D88" i="7"/>
  <c r="C88" i="7"/>
  <c r="H87" i="7"/>
  <c r="G87" i="7"/>
  <c r="F87" i="7"/>
  <c r="E87" i="7"/>
  <c r="D87" i="7"/>
  <c r="C87" i="7"/>
  <c r="H84" i="7"/>
  <c r="G84" i="7"/>
  <c r="F84" i="7"/>
  <c r="E84" i="7"/>
  <c r="D84" i="7"/>
  <c r="C84" i="7"/>
  <c r="H83" i="7"/>
  <c r="G83" i="7"/>
  <c r="F83" i="7"/>
  <c r="E83" i="7"/>
  <c r="D83" i="7"/>
  <c r="C83" i="7"/>
  <c r="H82" i="7"/>
  <c r="G82" i="7"/>
  <c r="F82" i="7"/>
  <c r="E82" i="7"/>
  <c r="D82" i="7"/>
  <c r="C82" i="7"/>
  <c r="H81" i="7"/>
  <c r="G81" i="7"/>
  <c r="F81" i="7"/>
  <c r="E81" i="7"/>
  <c r="D81" i="7"/>
  <c r="C81" i="7"/>
  <c r="H80" i="7"/>
  <c r="G80" i="7"/>
  <c r="F80" i="7"/>
  <c r="E80" i="7"/>
  <c r="D80" i="7"/>
  <c r="C80" i="7"/>
  <c r="H79" i="7"/>
  <c r="G79" i="7"/>
  <c r="F79" i="7"/>
  <c r="E79" i="7"/>
  <c r="D79" i="7"/>
  <c r="C79" i="7"/>
  <c r="H78" i="7"/>
  <c r="G78" i="7"/>
  <c r="F78" i="7"/>
  <c r="E78" i="7"/>
  <c r="D78" i="7"/>
  <c r="C78" i="7"/>
  <c r="H77" i="7"/>
  <c r="G77" i="7"/>
  <c r="F77" i="7"/>
  <c r="E77" i="7"/>
  <c r="D77" i="7"/>
  <c r="C77" i="7"/>
  <c r="H72" i="7"/>
  <c r="G72" i="7"/>
  <c r="F72" i="7"/>
  <c r="E72" i="7"/>
  <c r="D72" i="7"/>
  <c r="C72" i="7"/>
  <c r="H71" i="7"/>
  <c r="G71" i="7"/>
  <c r="F71" i="7"/>
  <c r="E71" i="7"/>
  <c r="D71" i="7"/>
  <c r="C71" i="7"/>
  <c r="H70" i="7"/>
  <c r="G70" i="7"/>
  <c r="F70" i="7"/>
  <c r="E70" i="7"/>
  <c r="D70" i="7"/>
  <c r="C70" i="7"/>
  <c r="H69" i="7"/>
  <c r="G69" i="7"/>
  <c r="F69" i="7"/>
  <c r="E69" i="7"/>
  <c r="D69" i="7"/>
  <c r="C69" i="7"/>
  <c r="H68" i="7"/>
  <c r="G68" i="7"/>
  <c r="F68" i="7"/>
  <c r="E68" i="7"/>
  <c r="D68" i="7"/>
  <c r="C68" i="7"/>
  <c r="H67" i="7"/>
  <c r="G67" i="7"/>
  <c r="F67" i="7"/>
  <c r="E67" i="7"/>
  <c r="D67" i="7"/>
  <c r="C67" i="7"/>
  <c r="H66" i="7"/>
  <c r="G66" i="7"/>
  <c r="F66" i="7"/>
  <c r="E66" i="7"/>
  <c r="D66" i="7"/>
  <c r="C66" i="7"/>
  <c r="H65" i="7"/>
  <c r="G65" i="7"/>
  <c r="F65" i="7"/>
  <c r="E65" i="7"/>
  <c r="D65" i="7"/>
  <c r="C65" i="7"/>
  <c r="H62" i="7"/>
  <c r="G62" i="7"/>
  <c r="F62" i="7"/>
  <c r="E62" i="7"/>
  <c r="D62" i="7"/>
  <c r="C62" i="7"/>
  <c r="H61" i="7"/>
  <c r="G61" i="7"/>
  <c r="F61" i="7"/>
  <c r="E61" i="7"/>
  <c r="D61" i="7"/>
  <c r="C61" i="7"/>
  <c r="H60" i="7"/>
  <c r="G60" i="7"/>
  <c r="F60" i="7"/>
  <c r="E60" i="7"/>
  <c r="D60" i="7"/>
  <c r="C60" i="7"/>
  <c r="H59" i="7"/>
  <c r="G59" i="7"/>
  <c r="F59" i="7"/>
  <c r="E59" i="7"/>
  <c r="D59" i="7"/>
  <c r="C59" i="7"/>
  <c r="H58" i="7"/>
  <c r="G58" i="7"/>
  <c r="F58" i="7"/>
  <c r="E58" i="7"/>
  <c r="D58" i="7"/>
  <c r="C58" i="7"/>
  <c r="H57" i="7"/>
  <c r="G57" i="7"/>
  <c r="F57" i="7"/>
  <c r="E57" i="7"/>
  <c r="D57" i="7"/>
  <c r="C57" i="7"/>
  <c r="H56" i="7"/>
  <c r="G56" i="7"/>
  <c r="F56" i="7"/>
  <c r="E56" i="7"/>
  <c r="D56" i="7"/>
  <c r="C56" i="7"/>
  <c r="H55" i="7"/>
  <c r="G55" i="7"/>
  <c r="F55" i="7"/>
  <c r="E55" i="7"/>
  <c r="D55" i="7"/>
  <c r="C55" i="7"/>
  <c r="H52" i="7"/>
  <c r="G52" i="7"/>
  <c r="F52" i="7"/>
  <c r="E52" i="7"/>
  <c r="D52" i="7"/>
  <c r="C52" i="7"/>
  <c r="H51" i="7"/>
  <c r="G51" i="7"/>
  <c r="F51" i="7"/>
  <c r="E51" i="7"/>
  <c r="D51" i="7"/>
  <c r="C51" i="7"/>
  <c r="H50" i="7"/>
  <c r="G50" i="7"/>
  <c r="F50" i="7"/>
  <c r="E50" i="7"/>
  <c r="D50" i="7"/>
  <c r="C50" i="7"/>
  <c r="H49" i="7"/>
  <c r="G49" i="7"/>
  <c r="F49" i="7"/>
  <c r="E49" i="7"/>
  <c r="D49" i="7"/>
  <c r="C49" i="7"/>
  <c r="H48" i="7"/>
  <c r="G48" i="7"/>
  <c r="F48" i="7"/>
  <c r="E48" i="7"/>
  <c r="D48" i="7"/>
  <c r="C48" i="7"/>
  <c r="H47" i="7"/>
  <c r="G47" i="7"/>
  <c r="F47" i="7"/>
  <c r="E47" i="7"/>
  <c r="D47" i="7"/>
  <c r="C47" i="7"/>
  <c r="H46" i="7"/>
  <c r="G46" i="7"/>
  <c r="F46" i="7"/>
  <c r="E46" i="7"/>
  <c r="D46" i="7"/>
  <c r="C46" i="7"/>
  <c r="H45" i="7"/>
  <c r="G45" i="7"/>
  <c r="F45" i="7"/>
  <c r="E45" i="7"/>
  <c r="D45" i="7"/>
  <c r="C45" i="7"/>
  <c r="H42" i="7"/>
  <c r="G42" i="7"/>
  <c r="F42" i="7"/>
  <c r="E42" i="7"/>
  <c r="D42" i="7"/>
  <c r="C42" i="7"/>
  <c r="H41" i="7"/>
  <c r="G41" i="7"/>
  <c r="F41" i="7"/>
  <c r="E41" i="7"/>
  <c r="D41" i="7"/>
  <c r="C41" i="7"/>
  <c r="H40" i="7"/>
  <c r="G40" i="7"/>
  <c r="F40" i="7"/>
  <c r="E40" i="7"/>
  <c r="D40" i="7"/>
  <c r="C40" i="7"/>
  <c r="H39" i="7"/>
  <c r="G39" i="7"/>
  <c r="F39" i="7"/>
  <c r="E39" i="7"/>
  <c r="D39" i="7"/>
  <c r="C39" i="7"/>
  <c r="H38" i="7"/>
  <c r="G38" i="7"/>
  <c r="F38" i="7"/>
  <c r="E38" i="7"/>
  <c r="D38" i="7"/>
  <c r="C38" i="7"/>
  <c r="H37" i="7"/>
  <c r="G37" i="7"/>
  <c r="F37" i="7"/>
  <c r="E37" i="7"/>
  <c r="D37" i="7"/>
  <c r="C37" i="7"/>
  <c r="H36" i="7"/>
  <c r="G36" i="7"/>
  <c r="F36" i="7"/>
  <c r="E36" i="7"/>
  <c r="D36" i="7"/>
  <c r="C36" i="7"/>
  <c r="H35" i="7"/>
  <c r="G35" i="7"/>
  <c r="F35" i="7"/>
  <c r="E35" i="7"/>
  <c r="D35" i="7"/>
  <c r="C35" i="7"/>
  <c r="H32" i="7"/>
  <c r="G32" i="7"/>
  <c r="F32" i="7"/>
  <c r="E32" i="7"/>
  <c r="D32" i="7"/>
  <c r="C32" i="7"/>
  <c r="H31" i="7"/>
  <c r="G31" i="7"/>
  <c r="F31" i="7"/>
  <c r="E31" i="7"/>
  <c r="D31" i="7"/>
  <c r="C31" i="7"/>
  <c r="H30" i="7"/>
  <c r="G30" i="7"/>
  <c r="F30" i="7"/>
  <c r="E30" i="7"/>
  <c r="D30" i="7"/>
  <c r="C30" i="7"/>
  <c r="H29" i="7"/>
  <c r="G29" i="7"/>
  <c r="F29" i="7"/>
  <c r="E29" i="7"/>
  <c r="D29" i="7"/>
  <c r="C29" i="7"/>
  <c r="H28" i="7"/>
  <c r="G28" i="7"/>
  <c r="F28" i="7"/>
  <c r="E28" i="7"/>
  <c r="D28" i="7"/>
  <c r="C28" i="7"/>
  <c r="H27" i="7"/>
  <c r="G27" i="7"/>
  <c r="F27" i="7"/>
  <c r="E27" i="7"/>
  <c r="D27" i="7"/>
  <c r="C27" i="7"/>
  <c r="H26" i="7"/>
  <c r="G26" i="7"/>
  <c r="F26" i="7"/>
  <c r="E26" i="7"/>
  <c r="D26" i="7"/>
  <c r="C26" i="7"/>
  <c r="H25" i="7"/>
  <c r="G25" i="7"/>
  <c r="F25" i="7"/>
  <c r="E25" i="7"/>
  <c r="D25" i="7"/>
  <c r="C25" i="7"/>
  <c r="H22" i="7"/>
  <c r="G22" i="7"/>
  <c r="F22" i="7"/>
  <c r="E22" i="7"/>
  <c r="D22" i="7"/>
  <c r="C22" i="7"/>
  <c r="H21" i="7"/>
  <c r="G21" i="7"/>
  <c r="F21" i="7"/>
  <c r="E21" i="7"/>
  <c r="D21" i="7"/>
  <c r="C21" i="7"/>
  <c r="H20" i="7"/>
  <c r="G20" i="7"/>
  <c r="F20" i="7"/>
  <c r="E20" i="7"/>
  <c r="D20" i="7"/>
  <c r="C20" i="7"/>
  <c r="H19" i="7"/>
  <c r="G19" i="7"/>
  <c r="F19" i="7"/>
  <c r="E19" i="7"/>
  <c r="D19" i="7"/>
  <c r="C19" i="7"/>
  <c r="H18" i="7"/>
  <c r="G18" i="7"/>
  <c r="F18" i="7"/>
  <c r="E18" i="7"/>
  <c r="D18" i="7"/>
  <c r="C18" i="7"/>
  <c r="H17" i="7"/>
  <c r="G17" i="7"/>
  <c r="F17" i="7"/>
  <c r="E17" i="7"/>
  <c r="D17" i="7"/>
  <c r="C17" i="7"/>
  <c r="H16" i="7"/>
  <c r="G16" i="7"/>
  <c r="F16" i="7"/>
  <c r="E16" i="7"/>
  <c r="D16" i="7"/>
  <c r="C16" i="7"/>
  <c r="H15" i="7"/>
  <c r="G15" i="7"/>
  <c r="F15" i="7"/>
  <c r="E15" i="7"/>
  <c r="D15" i="7"/>
  <c r="C15" i="7"/>
  <c r="A8" i="7"/>
  <c r="B7" i="7"/>
  <c r="B6" i="7"/>
  <c r="B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L10" authorId="0" shapeId="0" xr:uid="{00000000-0006-0000-00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6" authorId="0" shapeId="0" xr:uid="{00000000-0006-0000-01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  <comment ref="B11" authorId="0" shapeId="0" xr:uid="{31176E00-094F-4714-839A-589E96F64AC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11" authorId="0" shapeId="0" xr:uid="{2E1A4DB0-5B9F-458B-ADEC-E25848DCFCB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11" authorId="0" shapeId="0" xr:uid="{21D4FC86-DD9F-47A7-BE88-6A8D35D45A9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11" authorId="0" shapeId="0" xr:uid="{47F3E4A5-95AC-40FD-9FCE-1E5BEF3C58A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R11" authorId="0" shapeId="0" xr:uid="{6031FB20-B85D-447B-85AC-E3D25AB7D59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Z11" authorId="0" shapeId="0" xr:uid="{706308C5-C298-4037-ACD6-14674ED379B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11" authorId="0" shapeId="0" xr:uid="{0C568A67-E7E7-44D1-8A3E-C6DBF571919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11" authorId="0" shapeId="0" xr:uid="{15F4C7CD-48E7-43ED-8B79-A508332F7E2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I11" authorId="0" shapeId="0" xr:uid="{4198B702-E00C-4F3D-86AF-A508C762519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X11" authorId="0" shapeId="0" xr:uid="{F3BE79E4-EA0B-46B0-8CD8-E8329C9AD51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Z11" authorId="0" shapeId="0" xr:uid="{8D913E09-37C6-4D9E-9408-82C8A3821F4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A11" authorId="0" shapeId="0" xr:uid="{F3414ABE-97F5-4049-9387-725F3CFF0E8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C11" authorId="0" shapeId="0" xr:uid="{BAC6A961-CFEB-450C-A716-A678388B631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H11" authorId="0" shapeId="0" xr:uid="{5153E018-9F00-4C1D-B8E4-F2215B52A2C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11" authorId="0" shapeId="0" xr:uid="{ADC986E7-40C9-4CFC-9900-4ABA1D1C4F5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11" authorId="0" shapeId="0" xr:uid="{6DD6D9F1-4685-4D5E-8281-39D9442372B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11" authorId="0" shapeId="0" xr:uid="{AF75A0E7-BE5B-4180-947A-9F1FF6F607E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E11" authorId="0" shapeId="0" xr:uid="{34FA93CD-DFAB-4513-B321-23AA96730AB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T11" authorId="0" shapeId="0" xr:uid="{F8D7212B-C55C-452E-8031-5ECD351C320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V11" authorId="0" shapeId="0" xr:uid="{26DB39B5-224D-4A16-AFF0-4E7BF130C1B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11" authorId="0" shapeId="0" xr:uid="{6C4233B4-D791-4079-9E87-06324556BDD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11" authorId="0" shapeId="0" xr:uid="{29D800DA-B368-4CE6-A54E-2C171B476D6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11" authorId="0" shapeId="0" xr:uid="{3D988F89-DDF1-44A0-9BA1-22AEA470F56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D11" authorId="0" shapeId="0" xr:uid="{F77D0969-BE2D-4CD0-A27E-E63736B8869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J11" authorId="0" shapeId="0" xr:uid="{325D2929-36BF-4E5E-9D62-79AA9226444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X11" authorId="0" shapeId="0" xr:uid="{6A901E7F-BD50-4F23-9306-B6840098A3F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11" authorId="0" shapeId="0" xr:uid="{C949BD92-40D2-4755-9A9A-34CDC563598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Z11" authorId="0" shapeId="0" xr:uid="{B067DC25-B68C-4FE0-863B-E728C8493EE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A11" authorId="0" shapeId="0" xr:uid="{59426B9A-7F72-4C39-A84D-00FC67F30AB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11" authorId="0" shapeId="0" xr:uid="{9FA6A174-4930-46F7-AACC-22E4635CEAC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R11" authorId="0" shapeId="0" xr:uid="{B7924BA0-3509-4960-B207-77A1B91B375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S11" authorId="0" shapeId="0" xr:uid="{B4AC8DB8-82EF-4C15-8145-AAFEDE95C29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U11" authorId="0" shapeId="0" xr:uid="{58144037-C054-48B3-AF7F-3E2E3251B4E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11" authorId="0" shapeId="0" xr:uid="{92D5EA96-092B-4A6F-9FD6-CF85402E9A3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Y11" authorId="0" shapeId="0" xr:uid="{2C4009A6-BCF5-4E83-ABDE-453B879BA23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11" authorId="0" shapeId="0" xr:uid="{4E38A6F5-685A-4038-95F5-0695475D0E1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11" authorId="0" shapeId="0" xr:uid="{79C418B5-D04C-47F4-B207-1972DDD1887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11" authorId="0" shapeId="0" xr:uid="{DF458A1B-155C-4FD4-BC94-126C3B9915C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F11" authorId="0" shapeId="0" xr:uid="{1CD62798-9932-49E6-B556-9FD2D236CD3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11" authorId="0" shapeId="0" xr:uid="{A3C93F5B-18B0-468E-8318-92C30F95686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N11" authorId="0" shapeId="0" xr:uid="{0671F74C-1119-44EE-BBAC-2682FD9901F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O11" authorId="0" shapeId="0" xr:uid="{25A50826-6143-422B-822C-E42EB8C4F1F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V11" authorId="0" shapeId="0" xr:uid="{0B14E95E-C396-4B4C-AA2E-8AAEF4A2708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W11" authorId="0" shapeId="0" xr:uid="{F3A1B1B4-3760-4A50-AD22-45150C2CE1F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X11" authorId="0" shapeId="0" xr:uid="{20A06B3A-D04A-444F-95E9-171B3C5F12C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Y11" authorId="0" shapeId="0" xr:uid="{BE7D9A8A-DD78-4261-BFA3-1DC1CA4E646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S11" authorId="0" shapeId="0" xr:uid="{B6C70E97-6F55-4A4F-898C-9AD4017C738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Z11" authorId="0" shapeId="0" xr:uid="{8F17339C-3722-4562-8822-F1D00B59087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P11" authorId="0" shapeId="0" xr:uid="{4A5CB8A5-2E86-494E-BA92-6FC953EE15D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Q11" authorId="0" shapeId="0" xr:uid="{708AC26E-368E-4DB8-A556-D40F1233F2D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R11" authorId="0" shapeId="0" xr:uid="{6DD99E8E-F14A-4713-8098-6B58DFE2D0E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11" authorId="0" shapeId="0" xr:uid="{67B20A18-C5E1-47D4-98F4-35644C045DC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W11" authorId="0" shapeId="0" xr:uid="{B75232CD-9228-4B2E-B16A-1DCE319494C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X11" authorId="0" shapeId="0" xr:uid="{39343DEA-D8B2-4080-8D08-E8725D53AEC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Y11" authorId="0" shapeId="0" xr:uid="{E8EE3AA6-D767-483D-B918-CA8B7541B17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Z11" authorId="0" shapeId="0" xr:uid="{0767C1B7-03DD-4E11-B721-A0C41BE92A6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11" authorId="0" shapeId="0" xr:uid="{16A1D9C1-7F1B-4C12-8F10-2409C60EC30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J11" authorId="0" shapeId="0" xr:uid="{0BE36851-7844-4C4D-9B7C-FEDB59F1A94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O11" authorId="0" shapeId="0" xr:uid="{830182A6-C0E9-494C-936A-A2B26D2C1F7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12" authorId="0" shapeId="0" xr:uid="{DEB39E6F-CFEC-42C5-8498-27E8B971C8E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12" authorId="0" shapeId="0" xr:uid="{11861C3A-5816-4200-AAB9-BB562BDDDB7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12" authorId="0" shapeId="0" xr:uid="{07A4F252-C649-4C79-931B-47D1FE26564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12" authorId="0" shapeId="0" xr:uid="{B1398D02-D629-4FD6-87EB-6C78C25C3D2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R12" authorId="0" shapeId="0" xr:uid="{39541162-531D-4FB2-8866-7D52F1B9E15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Z12" authorId="0" shapeId="0" xr:uid="{985A84DE-4F14-4599-9B27-BC03A8BCCCF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12" authorId="0" shapeId="0" xr:uid="{E1A22AC0-B72B-4E6E-8707-9C43CCA6CFB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12" authorId="0" shapeId="0" xr:uid="{57B41342-13FC-4FB3-A214-FD2382FCD30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12" authorId="0" shapeId="0" xr:uid="{FB2D6327-86F9-428A-BB95-D4A9FA6AB56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P12" authorId="0" shapeId="0" xr:uid="{D034693F-D2BA-4EB6-80CD-E0265E354BD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Q12" authorId="0" shapeId="0" xr:uid="{4ECE07DD-8112-4B00-A7F0-F46257FDD84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X12" authorId="0" shapeId="0" xr:uid="{D754744D-3B7E-4A69-A4A4-62022CFC887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A12" authorId="0" shapeId="0" xr:uid="{72F8E616-EE12-4EC0-ADA2-8F60A6925BF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C12" authorId="0" shapeId="0" xr:uid="{AC57CB8E-19B4-4EB2-B848-202ACED44DA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E12" authorId="0" shapeId="0" xr:uid="{703FEEC8-B3B7-4BD9-90A1-076811C9B19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12" authorId="0" shapeId="0" xr:uid="{5A150D1D-4426-4EE2-BE32-EA36D83B3ED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12" authorId="0" shapeId="0" xr:uid="{26D53D4E-2B6B-44F2-AF3A-8BAFF9AD560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12" authorId="0" shapeId="0" xr:uid="{E24BB853-FF4F-412B-8B26-B5789EAE701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E12" authorId="0" shapeId="0" xr:uid="{D70F09E4-83D3-4602-89F3-BE92BCC68D9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T12" authorId="0" shapeId="0" xr:uid="{E5F8C602-DDC1-46AE-B8EB-0AC12A22E20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W12" authorId="0" shapeId="0" xr:uid="{F773AF81-27B1-4A5B-94D2-BA3FE52865A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Y12" authorId="0" shapeId="0" xr:uid="{959FBBD1-ADBE-4690-B2AE-F19DE9D4860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12" authorId="0" shapeId="0" xr:uid="{8F6E9328-D07B-4CD5-B32A-78039E80368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J12" authorId="0" shapeId="0" xr:uid="{CA4C0E36-5FDB-404E-BF4B-498162B349E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12" authorId="0" shapeId="0" xr:uid="{F41D1603-EB50-4BAC-A81C-F9661CA61D8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H12" authorId="0" shapeId="0" xr:uid="{F9ECA744-EF6B-4B66-AD3E-22572D837E1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12" authorId="0" shapeId="0" xr:uid="{AF637727-6A0E-4216-B354-AB77B3EDDBB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P12" authorId="0" shapeId="0" xr:uid="{5BDBC9F8-0309-454D-8766-A220B9B642A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S12" authorId="0" shapeId="0" xr:uid="{AFA11E35-70AB-46EC-8DDD-01FA079C696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U12" authorId="0" shapeId="0" xr:uid="{6CDF52A7-C4D4-4365-8C8F-D8E126DA039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12" authorId="0" shapeId="0" xr:uid="{EA411B64-CB2F-4F33-81B2-7789F1D3B9A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W12" authorId="0" shapeId="0" xr:uid="{6A9D9DA1-098D-4F86-A693-171032F71BC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Y12" authorId="0" shapeId="0" xr:uid="{F6711912-6F85-4070-BCF9-EE20362FE77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12" authorId="0" shapeId="0" xr:uid="{AF0659C3-80B0-490E-83F7-95655F0EB44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12" authorId="0" shapeId="0" xr:uid="{EE246B74-3CDE-4ED2-8EA4-A0D94ADC73C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12" authorId="0" shapeId="0" xr:uid="{674879B6-17AF-4832-9332-6EB3FEBD608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N12" authorId="0" shapeId="0" xr:uid="{36BE70D0-491F-4863-BA34-9E23DBA066C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O12" authorId="0" shapeId="0" xr:uid="{D8A7112C-27CF-4F90-8B54-CEA97CA3D18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P12" authorId="0" shapeId="0" xr:uid="{A0A9BA7F-9C94-4B6C-B691-A774834B0D6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12" authorId="0" shapeId="0" xr:uid="{C063679E-FD37-4D26-9AE6-C37A0BA3242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J12" authorId="0" shapeId="0" xr:uid="{B029F94C-7CBF-474F-8B40-E34F198E542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12" authorId="0" shapeId="0" xr:uid="{A558EC5D-66D3-499A-BDBA-F8D6B1782F6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N12" authorId="0" shapeId="0" xr:uid="{E4E6A3F0-EADB-4F76-ABAD-C3CE5BF9CE1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O12" authorId="0" shapeId="0" xr:uid="{3DC856D3-2D89-49D1-B2FF-96F7897F7C8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Q12" authorId="0" shapeId="0" xr:uid="{B7F9C91C-82FD-4116-AF2A-97FD7F2BB41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S12" authorId="0" shapeId="0" xr:uid="{76644C27-053D-4690-8D92-9E86B0E31F4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Z12" authorId="0" shapeId="0" xr:uid="{3A212B70-8189-46AF-8312-C5E07C89785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P12" authorId="0" shapeId="0" xr:uid="{732D7042-5065-49DA-8A55-741DA3926E9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Q12" authorId="0" shapeId="0" xr:uid="{ACF238EB-C66F-46AB-8308-8B7A8332D60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R12" authorId="0" shapeId="0" xr:uid="{3E4CAD57-5F61-4CE6-9C0B-3E0E5E02B11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W12" authorId="0" shapeId="0" xr:uid="{41B7D8DE-6BEB-456A-A253-16C52D1A1D5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X12" authorId="0" shapeId="0" xr:uid="{3240B42B-D031-40A7-A8B5-2DA4FEE9F71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Y12" authorId="0" shapeId="0" xr:uid="{B217A4AD-25F6-4069-8BA5-5E29AB97E58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Z12" authorId="0" shapeId="0" xr:uid="{4640A8C6-F251-453D-8DA5-6A5A8D39666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12" authorId="0" shapeId="0" xr:uid="{1FA16FC8-F551-4461-864E-529CB1BF2BE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H12" authorId="0" shapeId="0" xr:uid="{604425A0-D27F-432F-95CC-F728A87513C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J12" authorId="0" shapeId="0" xr:uid="{F0847F3D-1308-431E-AE74-9CE6F06AEA5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K12" authorId="0" shapeId="0" xr:uid="{3445308D-F2B2-4F11-83C6-561710E37E8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M12" authorId="0" shapeId="0" xr:uid="{6FEEECC3-5BE0-4BAE-99DC-E55EB4D5388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O12" authorId="0" shapeId="0" xr:uid="{4F669AE9-66F3-4166-8CD2-954C8F86274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13" authorId="0" shapeId="0" xr:uid="{F6818432-9516-43B0-A4E8-B88680602C5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R13" authorId="0" shapeId="0" xr:uid="{7AD948FD-DDF7-4ADE-A0F8-66A4D2DE7D1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Z13" authorId="0" shapeId="0" xr:uid="{0D56B935-745D-430C-87DE-91C60960666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13" authorId="0" shapeId="0" xr:uid="{35C8F7D4-FEC6-4260-B8DD-7DF3B38740F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13" authorId="0" shapeId="0" xr:uid="{20799D92-C565-40F3-8F64-A61F374FEFB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13" authorId="0" shapeId="0" xr:uid="{EB74ADA1-4850-4D80-A4C6-3AC3AD83A14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13" authorId="0" shapeId="0" xr:uid="{A6F3F8E9-F37A-4D95-82B9-92414A448D1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N13" authorId="0" shapeId="0" xr:uid="{84D95E22-C461-48E9-AFB8-3EABDF7F86C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O13" authorId="0" shapeId="0" xr:uid="{F4EBCD05-E968-42CC-8D32-EFF2B4FD2E1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P13" authorId="0" shapeId="0" xr:uid="{68B077D6-15A4-4032-9817-8E59AAA4519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Q13" authorId="0" shapeId="0" xr:uid="{C3B85CC2-3054-43DF-935A-57D3C0C5A93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X13" authorId="0" shapeId="0" xr:uid="{DE551367-7436-454B-B235-7EEC177E4A2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A13" authorId="0" shapeId="0" xr:uid="{8B40E0DD-AB9D-4A0F-AB13-FAA1875976B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C13" authorId="0" shapeId="0" xr:uid="{312B6892-A0A4-4947-82D9-6F01D687E51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E13" authorId="0" shapeId="0" xr:uid="{F9704FEE-5573-4DF5-AAF5-0E142C15B48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H13" authorId="0" shapeId="0" xr:uid="{C526231F-1F0F-4098-B599-85872733B54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13" authorId="0" shapeId="0" xr:uid="{A8AC234F-3B1C-4550-854F-CB61F5531AF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V13" authorId="0" shapeId="0" xr:uid="{DC7B0E84-802C-40E6-BE75-2DE7C602BD5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13" authorId="0" shapeId="0" xr:uid="{16ED066A-E7BF-4EDD-A184-0D86B1F5259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13" authorId="0" shapeId="0" xr:uid="{4C9CB8AC-13C1-447A-BD67-006D1451D11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E13" authorId="0" shapeId="0" xr:uid="{A3AA2375-6BFD-4C4D-B0AF-0584EE984A8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T13" authorId="0" shapeId="0" xr:uid="{DF94A75A-BECD-4F3E-9339-B272296AA7C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13" authorId="0" shapeId="0" xr:uid="{01E40AD4-5A17-4481-927D-62AC3C6DF4C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13" authorId="0" shapeId="0" xr:uid="{E9E34AC2-5AB1-4B9D-8C52-8E5E4033D5B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13" authorId="0" shapeId="0" xr:uid="{CA7371F9-4DD8-4C09-96F8-EE90D1447B8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D13" authorId="0" shapeId="0" xr:uid="{18640816-C5FD-4643-A904-E4B6D7E9ED2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J13" authorId="0" shapeId="0" xr:uid="{A7534605-E10A-4AD3-ADD1-476B17B801F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X13" authorId="0" shapeId="0" xr:uid="{850C5FC5-CB8D-4A41-9EB1-E3815B9AC60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13" authorId="0" shapeId="0" xr:uid="{F997191B-31A2-44EA-A559-DEAD1F21B26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Z13" authorId="0" shapeId="0" xr:uid="{B5B9C527-E5E4-4FD7-9956-40342442D20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A13" authorId="0" shapeId="0" xr:uid="{E81CF8F9-A02D-4468-B3A4-C829A271850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F13" authorId="0" shapeId="0" xr:uid="{868B6CAD-9E01-434D-BE5C-8B05454F85B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G13" authorId="0" shapeId="0" xr:uid="{E9ABBE45-CA0C-41D1-830E-90FA815BE69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H13" authorId="0" shapeId="0" xr:uid="{20F25685-E290-4551-B03B-02B2B2E1076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13" authorId="0" shapeId="0" xr:uid="{D4CB4B91-E6F1-4E09-81F9-EF3B8A394B8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P13" authorId="0" shapeId="0" xr:uid="{045F5A96-019F-47F9-B614-AB2A417711E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S13" authorId="0" shapeId="0" xr:uid="{66E30F1C-4140-4E7B-BB26-D9FD3A1140D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U13" authorId="0" shapeId="0" xr:uid="{A55162E2-4FDE-4681-A8AE-80384A404D6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13" authorId="0" shapeId="0" xr:uid="{449117A9-D36C-41A0-9BA0-7E78B2B96B1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W13" authorId="0" shapeId="0" xr:uid="{7444090A-4FF5-4D0F-BAC7-0F292D0466A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Y13" authorId="0" shapeId="0" xr:uid="{BD287C75-3937-4A3C-A749-11B2964D8AE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13" authorId="0" shapeId="0" xr:uid="{31A579DC-DCB7-4AC0-9292-E9C5EDCA81D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13" authorId="0" shapeId="0" xr:uid="{F7D9EF3B-C94A-4100-85B1-B8F710E5DE1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13" authorId="0" shapeId="0" xr:uid="{D7A2BC62-714A-487F-A940-754E9821AA4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O13" authorId="0" shapeId="0" xr:uid="{960D3567-7977-4174-94D7-6AC3405E913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13" authorId="0" shapeId="0" xr:uid="{EE594D15-C209-40CD-8467-A534C1156DE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X13" authorId="0" shapeId="0" xr:uid="{1D1306A2-8177-4E62-B304-8A14D1D3E24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Y13" authorId="0" shapeId="0" xr:uid="{EFC04F8E-8116-49EE-8F35-140906FDB66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S13" authorId="0" shapeId="0" xr:uid="{E4D4FFF8-B533-432E-A625-AFC718215B3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Z13" authorId="0" shapeId="0" xr:uid="{5CA5372A-7787-4CD7-9DC1-3450AB9D757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B13" authorId="0" shapeId="0" xr:uid="{9B15822C-EA90-45FC-BBF1-2AAA0EBBB86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P13" authorId="0" shapeId="0" xr:uid="{DFCC3C7C-B1B5-4481-8B30-3DEC383A6C7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Q13" authorId="0" shapeId="0" xr:uid="{70168323-E34D-474D-ACAC-BE1A1F12ECB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V13" authorId="0" shapeId="0" xr:uid="{A984B64B-0AA4-4E95-9B79-13D23E05BCD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X13" authorId="0" shapeId="0" xr:uid="{178B3E72-7A4B-4156-B02B-4E5C25775FD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Y13" authorId="0" shapeId="0" xr:uid="{8E1608A0-5E91-4797-9E5A-B669B8192C1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Z13" authorId="0" shapeId="0" xr:uid="{B9025DC3-EC28-47E5-A366-A565A5BA822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13" authorId="0" shapeId="0" xr:uid="{18B20FF4-4425-47FB-9773-E0159CFAB91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O13" authorId="0" shapeId="0" xr:uid="{DB1398B2-9B88-414B-9CB8-E0C5AEE7516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14" authorId="0" shapeId="0" xr:uid="{33520D73-3410-495A-B413-4997B30999A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14" authorId="0" shapeId="0" xr:uid="{D546B002-A0E0-40DC-AED6-50B35665CA6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14" authorId="0" shapeId="0" xr:uid="{05139040-B434-4547-AFE6-0B8FF4FC84C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14" authorId="0" shapeId="0" xr:uid="{08F9E07C-14CA-4DAD-A468-37EED641698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J14" authorId="0" shapeId="0" xr:uid="{C5B55548-82BC-40FF-8F44-5DCBAE6C81E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L14" authorId="0" shapeId="0" xr:uid="{62A07085-506C-4370-AE66-81F7B6971CD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R14" authorId="0" shapeId="0" xr:uid="{25169DB5-25B5-4C6F-BF31-52E911CDC63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14" authorId="0" shapeId="0" xr:uid="{0901ABD4-1B5A-4C15-870F-576E23E9FCB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14" authorId="0" shapeId="0" xr:uid="{C0610255-85EE-419D-A01A-F1BE0CE3AE7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14" authorId="0" shapeId="0" xr:uid="{9610CD05-CBA3-4C48-B7E5-5DC33B8596A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14" authorId="0" shapeId="0" xr:uid="{8A032A2A-0A5F-4294-BE75-D92AE69E67D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L14" authorId="0" shapeId="0" xr:uid="{ECCF9D2D-1E8E-4960-A471-3893AB9B9AE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M14" authorId="0" shapeId="0" xr:uid="{7D54FD99-E541-4251-9E06-E0A36CC96E2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O14" authorId="0" shapeId="0" xr:uid="{5E716183-8E2E-46AA-9A3A-129BA0FE646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Q14" authorId="0" shapeId="0" xr:uid="{4F90D876-6213-49D2-B7F9-5E2440EB734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X14" authorId="0" shapeId="0" xr:uid="{A7B6C959-B7F0-4AEB-9721-24BBF619FDA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A14" authorId="0" shapeId="0" xr:uid="{87997079-23D0-433D-90C8-E8C0782B092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C14" authorId="0" shapeId="0" xr:uid="{F82A3FEC-6A6E-4C64-AE31-628D9187B43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E14" authorId="0" shapeId="0" xr:uid="{7C8371CC-7650-4C35-8F57-888E439BD64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14" authorId="0" shapeId="0" xr:uid="{139BC5BC-90C2-4B84-88A9-9B88E970D1E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C14" authorId="0" shapeId="0" xr:uid="{1B379EFA-D053-46F5-BE47-0A9C0070E34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14" authorId="0" shapeId="0" xr:uid="{20CC0889-B765-45E3-84BF-67470EF66C7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E14" authorId="0" shapeId="0" xr:uid="{9839F062-E380-4225-94BC-5B49EA7E72D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T14" authorId="0" shapeId="0" xr:uid="{C65A9BE2-7C95-4C79-899C-CCCD8C138EF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14" authorId="0" shapeId="0" xr:uid="{5AB861EE-9450-4210-8E65-E635CAF0C7F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14" authorId="0" shapeId="0" xr:uid="{2C5EF761-5F25-48D3-A4D1-74895457F9B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14" authorId="0" shapeId="0" xr:uid="{4E0B5B90-1A65-4043-BE5F-F4825A7B2D6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14" authorId="0" shapeId="0" xr:uid="{F8C33E1D-A158-415E-A963-EE6D0714725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D14" authorId="0" shapeId="0" xr:uid="{0D5648BD-CC69-4C9E-9E17-D5311B1F7D6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J14" authorId="0" shapeId="0" xr:uid="{10CD681B-66D0-4DD7-B5BD-F8AA02AC58D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Y14" authorId="0" shapeId="0" xr:uid="{E64EE1C0-0F22-4152-975E-C886FFFD4DA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D14" authorId="0" shapeId="0" xr:uid="{A6FCE373-5693-4061-9FD7-4FBF3B0AB47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E14" authorId="0" shapeId="0" xr:uid="{92FE4892-ACEA-44FA-9EA1-F7607A0528A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G14" authorId="0" shapeId="0" xr:uid="{8D795D0D-A74B-45F3-829E-C205EBD1CE9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14" authorId="0" shapeId="0" xr:uid="{CA0210F3-6881-490E-BE93-63386D3E181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P14" authorId="0" shapeId="0" xr:uid="{56AF8AB9-4899-4D8D-B1D8-17BFB342939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S14" authorId="0" shapeId="0" xr:uid="{899252FC-946E-4EB3-A9CA-F75167137E1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U14" authorId="0" shapeId="0" xr:uid="{7743984E-7527-4CFE-926C-985BF22908C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14" authorId="0" shapeId="0" xr:uid="{5C37E426-7754-4833-B1A8-F1F70EB4918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W14" authorId="0" shapeId="0" xr:uid="{BD8AA519-3911-4E71-AF93-B10689EC091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Y14" authorId="0" shapeId="0" xr:uid="{F3BAA1C6-E853-4CCE-8AFC-28DB1721895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14" authorId="0" shapeId="0" xr:uid="{3D4DAC88-D40E-406E-B62D-4E8E6FE6CCC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14" authorId="0" shapeId="0" xr:uid="{743A506C-8546-4A20-9380-F02F7999104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14" authorId="0" shapeId="0" xr:uid="{16BFF60A-22A5-4406-9E13-71FFF4FC6CA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N14" authorId="0" shapeId="0" xr:uid="{8F41470E-F056-4203-9036-DB64CB40C80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O14" authorId="0" shapeId="0" xr:uid="{6CC60EFC-0EE8-45D8-B9A6-B83870854AC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P14" authorId="0" shapeId="0" xr:uid="{9F26639D-055C-48A8-BA7A-F12CEF4B4DB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Q14" authorId="0" shapeId="0" xr:uid="{FBC19375-F031-4D27-B5A7-92514CF24FC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14" authorId="0" shapeId="0" xr:uid="{5E985D5E-68E9-410E-BC4C-9EB0B37BCD6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X14" authorId="0" shapeId="0" xr:uid="{E05D8AB6-554F-4A51-8C4F-2BE778DED4F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Y14" authorId="0" shapeId="0" xr:uid="{1B26D96D-94C4-49EA-B52C-1E255634624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J14" authorId="0" shapeId="0" xr:uid="{37B2DF4F-1F15-4762-AE23-C8026705A5B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14" authorId="0" shapeId="0" xr:uid="{DDE32269-A7E4-4367-9B58-ED160E17CFA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14" authorId="0" shapeId="0" xr:uid="{BE75F0AE-E9CB-4AD4-8CA8-12DF094E733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Q14" authorId="0" shapeId="0" xr:uid="{09F4AFE9-1CCC-4954-9DAC-9E4E549A9DD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S14" authorId="0" shapeId="0" xr:uid="{AAD037EB-B090-484C-B2CE-0B44006659D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V14" authorId="0" shapeId="0" xr:uid="{8B6F2B94-7447-4512-8ED5-458F9E8C778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Z14" authorId="0" shapeId="0" xr:uid="{779816B4-CB8D-47B5-8C15-F9A4EE74466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B14" authorId="0" shapeId="0" xr:uid="{87FC36BD-1005-4209-9F8A-398AEDE7FF4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P14" authorId="0" shapeId="0" xr:uid="{69D484A1-4FA8-4434-96FF-73759825230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Q14" authorId="0" shapeId="0" xr:uid="{6E29ED9C-A47E-4F71-8699-8F87E58ABF6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R14" authorId="0" shapeId="0" xr:uid="{45994C5B-B468-4BA0-824F-5CAF05CF2E7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14" authorId="0" shapeId="0" xr:uid="{484C77D9-872E-4477-B3F2-1319F48B487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X14" authorId="0" shapeId="0" xr:uid="{FD06BE01-5FDF-466D-8ACB-8EBC2404F42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Y14" authorId="0" shapeId="0" xr:uid="{D1D11F9C-EFE6-432B-878A-232E2B7F774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Z14" authorId="0" shapeId="0" xr:uid="{94C3F527-9829-486F-8471-BC8DFC3D006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14" authorId="0" shapeId="0" xr:uid="{4F3C25EA-F783-4679-9A78-EEE248873F2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H14" authorId="0" shapeId="0" xr:uid="{4BAFF134-E52B-44BD-A57D-9B8E3BBE9CD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K14" authorId="0" shapeId="0" xr:uid="{6AD4D71C-8CC6-481D-8036-0734FF79BE1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M14" authorId="0" shapeId="0" xr:uid="{5765C934-B9CA-4DA8-9E35-32F070A86A9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O14" authorId="0" shapeId="0" xr:uid="{093E6640-BF62-417B-AEA1-8D2B273F675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P14" authorId="0" shapeId="0" xr:uid="{42EB2D3A-1C92-4B12-94AC-3AF85E4D418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15" authorId="0" shapeId="0" xr:uid="{7C9A5706-07EC-4621-8B80-1AF5732D948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15" authorId="0" shapeId="0" xr:uid="{D8BB8395-C198-43DC-8A05-31277E91F63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15" authorId="0" shapeId="0" xr:uid="{7E2D3281-BCB5-4DB7-939C-58D3DB3EC84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15" authorId="0" shapeId="0" xr:uid="{199879C5-6F47-49E1-9E71-F589326D2C9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R15" authorId="0" shapeId="0" xr:uid="{628418DD-670F-49AA-BD97-20D6A069160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Z15" authorId="0" shapeId="0" xr:uid="{42C741D2-4B7D-4311-91AC-848D3044F1C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15" authorId="0" shapeId="0" xr:uid="{973F1AE5-3C84-47EB-A168-39C755B1D24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15" authorId="0" shapeId="0" xr:uid="{67EB003E-8CAF-44C2-8FA9-424BFF95DAD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I15" authorId="0" shapeId="0" xr:uid="{6EBE701F-5BC8-4909-AF7C-9ED97EE90AE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N15" authorId="0" shapeId="0" xr:uid="{4406B93B-417D-4215-ABAE-7D83F1D2BC1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O15" authorId="0" shapeId="0" xr:uid="{F3069A3A-EB8D-494F-BD4B-66B0C3CCFCE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Q15" authorId="0" shapeId="0" xr:uid="{EA80D44E-69AB-4F9B-93C7-537AB967A3F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X15" authorId="0" shapeId="0" xr:uid="{BF51EE26-6FBB-4D41-844B-72123BE1B5D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A15" authorId="0" shapeId="0" xr:uid="{7045F961-6DAD-4C7C-9517-F1E0938DC41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C15" authorId="0" shapeId="0" xr:uid="{E436720C-C4C2-4021-9F82-BC68ECA95BB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E15" authorId="0" shapeId="0" xr:uid="{6DD8314D-8D18-4DBA-A90F-A0B837A91A6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F15" authorId="0" shapeId="0" xr:uid="{281351B3-7286-4B63-91BE-AB361421B3F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15" authorId="0" shapeId="0" xr:uid="{E5EB55C9-FB28-4B19-AF34-483CBFA8F56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15" authorId="0" shapeId="0" xr:uid="{B5F325DF-1B84-4C6B-9A24-82D46288860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V15" authorId="0" shapeId="0" xr:uid="{A277B769-63F9-4827-90C7-A53C3A83DE5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15" authorId="0" shapeId="0" xr:uid="{41E26215-9BB8-46A1-864D-9D01CD1A12D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15" authorId="0" shapeId="0" xr:uid="{1FA4427B-5C31-4D0C-82D6-BFBDAAAC65B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E15" authorId="0" shapeId="0" xr:uid="{7F0CC488-FCBA-46B8-9D0C-B8B9C325515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T15" authorId="0" shapeId="0" xr:uid="{E5267E11-E9D0-4EAC-97F6-26E5DCD4979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15" authorId="0" shapeId="0" xr:uid="{C377F681-5C06-4693-BEE4-8F486FF461F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15" authorId="0" shapeId="0" xr:uid="{F4FBFF85-0966-4744-8609-3C92BB01F44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15" authorId="0" shapeId="0" xr:uid="{14788170-FFDA-48F7-AAB2-4C43608ED2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B15" authorId="0" shapeId="0" xr:uid="{8765CF2B-E2F7-43B1-AE7B-23BB09785AB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J15" authorId="0" shapeId="0" xr:uid="{0DB62FF2-039E-437F-BF11-C44A727D073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X15" authorId="0" shapeId="0" xr:uid="{04C48558-D95E-4DB9-BB73-26CA30A80C5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15" authorId="0" shapeId="0" xr:uid="{0B3DFFAE-490E-448B-A14D-071CE3F6731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Z15" authorId="0" shapeId="0" xr:uid="{B079B4B7-A041-4DDB-A23C-91840130F3C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A15" authorId="0" shapeId="0" xr:uid="{102F4DFD-EA64-44B4-ACEB-A974B6C1AFB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F15" authorId="0" shapeId="0" xr:uid="{E143195C-9136-4479-9F2B-EE99726855E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G15" authorId="0" shapeId="0" xr:uid="{1275C52F-B628-4B74-B6EF-4E060B82A96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15" authorId="0" shapeId="0" xr:uid="{CF2E98DD-5713-4E1F-9DB8-C9F2EB45B72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P15" authorId="0" shapeId="0" xr:uid="{72807D15-99EB-4099-8969-B46324B9B56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S15" authorId="0" shapeId="0" xr:uid="{79360809-3F0A-409E-B32B-B9542A4BF6A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U15" authorId="0" shapeId="0" xr:uid="{86A65157-0817-4022-B304-8C63643189E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15" authorId="0" shapeId="0" xr:uid="{05BD89DE-A88F-4017-9DED-FDAFC1B8669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W15" authorId="0" shapeId="0" xr:uid="{35970832-AF5B-4786-80D1-2002708648F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Y15" authorId="0" shapeId="0" xr:uid="{C8C0FCBA-6F2A-4EAF-8BCF-76631862AAA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15" authorId="0" shapeId="0" xr:uid="{9263B67A-5512-4CFC-A245-C0AD8209E80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15" authorId="0" shapeId="0" xr:uid="{49ED6C31-0E5C-40EB-AB0D-9603385E61B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15" authorId="0" shapeId="0" xr:uid="{B6CBBC34-7132-4D7F-ADC6-B163A9697A4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J15" authorId="0" shapeId="0" xr:uid="{F04EF4F0-01C0-48CF-96C8-B415E8AC99B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15" authorId="0" shapeId="0" xr:uid="{0509E44B-1DB7-4D88-8CC6-61364BF6710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O15" authorId="0" shapeId="0" xr:uid="{0EAAC341-FC28-4672-9774-4B1E7ABB1BE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R15" authorId="0" shapeId="0" xr:uid="{A92FFE9C-C557-4A62-B30C-1594EFE5AEA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U15" authorId="0" shapeId="0" xr:uid="{94F1859C-E8D5-4E93-85F4-4D8B534B0B2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W15" authorId="0" shapeId="0" xr:uid="{F1F64DF4-8BC8-43BF-A31F-B6A4C08D709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X15" authorId="0" shapeId="0" xr:uid="{BF2B1262-E966-4A7C-AA79-0899787CD6A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Y15" authorId="0" shapeId="0" xr:uid="{73CD8114-FA56-4104-8F01-EA1EBBE865A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J15" authorId="0" shapeId="0" xr:uid="{884C6D91-1B7C-483B-82C6-63D97B4E8A8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15" authorId="0" shapeId="0" xr:uid="{37B9578F-C454-4EEB-BFE2-033450E2D06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15" authorId="0" shapeId="0" xr:uid="{972122F8-09BF-4389-9471-54496B1658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Q15" authorId="0" shapeId="0" xr:uid="{014809D3-F7AC-4ECE-84E8-9106A0DBD3F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Z15" authorId="0" shapeId="0" xr:uid="{8F6E757D-2D85-470D-B2B5-3C4972EFB7F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B15" authorId="0" shapeId="0" xr:uid="{8462D1E4-C434-4142-8F1A-87AA3BF8A81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P15" authorId="0" shapeId="0" xr:uid="{A516A737-A20E-4041-B42A-4373E4FFF2D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Q15" authorId="0" shapeId="0" xr:uid="{5505F0E6-07BA-40FF-8832-F11A3EB7441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R15" authorId="0" shapeId="0" xr:uid="{FF489CCA-10D7-4460-AC6C-96A6C559311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15" authorId="0" shapeId="0" xr:uid="{6CF94F04-B75D-45BA-88F8-CAE2FC69B53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15" authorId="0" shapeId="0" xr:uid="{EDEA4E94-C9E9-4BE5-8A74-D2CABF499E4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W15" authorId="0" shapeId="0" xr:uid="{50162DBB-979A-40C9-9665-F6C16DD3F49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X15" authorId="0" shapeId="0" xr:uid="{18F837DB-BD54-4EDA-952F-19308787BD4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Y15" authorId="0" shapeId="0" xr:uid="{8FAA4484-2323-4996-9460-CACBA905797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Z15" authorId="0" shapeId="0" xr:uid="{69C803B1-0397-40CB-88C9-9683E6168A0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15" authorId="0" shapeId="0" xr:uid="{A2E4493D-E90C-486B-8005-8FB64A097BA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H15" authorId="0" shapeId="0" xr:uid="{D2751898-B33E-4F31-BA63-601DB1ED18C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K15" authorId="0" shapeId="0" xr:uid="{9C14EB8F-14FE-48EB-B454-BC738763F9B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M15" authorId="0" shapeId="0" xr:uid="{617AF21C-3DA9-4ED9-B0FB-EC5B6EE2B32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O15" authorId="0" shapeId="0" xr:uid="{6A2A1557-6E9A-42CD-B9EC-17EF8A7733E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P15" authorId="0" shapeId="0" xr:uid="{1F062DCA-7B9C-4F90-878B-9F292B5DBDA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16" authorId="0" shapeId="0" xr:uid="{D413E301-D225-4704-B735-CA0C7D9FB32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16" authorId="0" shapeId="0" xr:uid="{F52A6C5E-606D-4F8E-8C05-C893165F55A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16" authorId="0" shapeId="0" xr:uid="{AE430077-3F43-4D82-9296-0897CFBA2F7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16" authorId="0" shapeId="0" xr:uid="{EC0B74D1-E6B3-49A9-B00B-4CFEEB62486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J16" authorId="0" shapeId="0" xr:uid="{9BF1D8D5-7A5F-4848-BB5D-D068D632A6D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R16" authorId="0" shapeId="0" xr:uid="{C72C3D17-74FE-4CA2-AA40-49225B43856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Z16" authorId="0" shapeId="0" xr:uid="{D9BC85B6-8499-4330-9EE3-7296D956F8C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16" authorId="0" shapeId="0" xr:uid="{65A131DA-237E-43B4-9C1B-3F374A2E1D2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16" authorId="0" shapeId="0" xr:uid="{6A0B20A0-01D7-440B-9174-8F47B487880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16" authorId="0" shapeId="0" xr:uid="{81B71BEC-C32E-494E-8FF8-A6A417A031B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16" authorId="0" shapeId="0" xr:uid="{B167D32F-4091-4BF3-A2E3-6F6CB908D4F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16" authorId="0" shapeId="0" xr:uid="{D1B2A006-816A-4897-BD95-61DCD9FBB08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A16" authorId="0" shapeId="0" xr:uid="{43F4A653-0F00-44C2-97B9-7EA551A8F13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C16" authorId="0" shapeId="0" xr:uid="{C1FBA12B-4C8A-4D9C-A872-737E081B4A5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E16" authorId="0" shapeId="0" xr:uid="{ABD9E387-8FD2-417D-AFA3-832916D30D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16" authorId="0" shapeId="0" xr:uid="{B2B7EC34-F8D4-47ED-9D26-A6679A68237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16" authorId="0" shapeId="0" xr:uid="{EFC529B3-94AD-4810-9BA3-8CACC001A48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V16" authorId="0" shapeId="0" xr:uid="{530F9855-7815-4E5D-9F52-123BD64EBC1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16" authorId="0" shapeId="0" xr:uid="{D2ACE0E6-D470-45BD-83C5-303C141FABD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16" authorId="0" shapeId="0" xr:uid="{840DA4C9-8E00-441C-B01B-8A1781BB088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16" authorId="0" shapeId="0" xr:uid="{B42DBE57-5369-4866-BFF9-8C3AA58AF7D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E16" authorId="0" shapeId="0" xr:uid="{69C15C82-55E2-45E1-9FD5-323E736975D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16" authorId="0" shapeId="0" xr:uid="{0B1CB9F1-F0AF-4610-8277-C53D6D5A23B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16" authorId="0" shapeId="0" xr:uid="{C008B856-5D81-4D36-B8A1-8ACDEBD8A84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16" authorId="0" shapeId="0" xr:uid="{0CE768CC-A8E3-4E1B-A7A0-E811A3FD80D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T16" authorId="0" shapeId="0" xr:uid="{BAA13A8D-1189-4307-9F9A-4C9FB74F5D1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16" authorId="0" shapeId="0" xr:uid="{9BF81E92-5166-4056-844C-21EF62DFB11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16" authorId="0" shapeId="0" xr:uid="{69BD307A-9EB5-4A76-9E6A-766BC7C4ADE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16" authorId="0" shapeId="0" xr:uid="{9EB62BEA-275A-4591-B074-9A0D74B5F17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B16" authorId="0" shapeId="0" xr:uid="{D43FA383-F0E5-4F7E-9C6F-FFEA338C758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J16" authorId="0" shapeId="0" xr:uid="{3D5EB089-5DCB-441C-8428-CB1EAC3AA2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X16" authorId="0" shapeId="0" xr:uid="{897DA4CD-775D-4336-940B-E7686DAB17F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16" authorId="0" shapeId="0" xr:uid="{D1A306E7-44D9-4911-8A93-B2E27E63E31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Z16" authorId="0" shapeId="0" xr:uid="{CB66C679-4761-4D30-8DE1-457342F45CF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A16" authorId="0" shapeId="0" xr:uid="{EAC54DE5-AF7B-4EC0-9D27-102047467BF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F16" authorId="0" shapeId="0" xr:uid="{227EDCFC-7A11-4344-9053-6536356EB75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G16" authorId="0" shapeId="0" xr:uid="{F3F854DE-BA51-4C09-9748-69EA59E0E93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16" authorId="0" shapeId="0" xr:uid="{655866A4-D9DF-49F4-86AD-A6A5FCC2EB3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P16" authorId="0" shapeId="0" xr:uid="{27A0EDAF-1592-4124-8A50-3025FF0A846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S16" authorId="0" shapeId="0" xr:uid="{55829D47-2A1F-49E6-A166-8904C757EF6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U16" authorId="0" shapeId="0" xr:uid="{089A771B-34FC-4838-9780-C2E76722BF4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16" authorId="0" shapeId="0" xr:uid="{2A06988D-22EF-4C0C-8D2D-51743860624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X16" authorId="0" shapeId="0" xr:uid="{D9A60080-1912-4A7F-A821-C1FF1B302D3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Y16" authorId="0" shapeId="0" xr:uid="{58DF3099-1A11-475B-B44C-CAD63775B8D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16" authorId="0" shapeId="0" xr:uid="{87E1DFC9-4FFF-4020-940E-ECE3F64926F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16" authorId="0" shapeId="0" xr:uid="{064AD093-4E2A-4223-9B7E-8455726EAE7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H16" authorId="0" shapeId="0" xr:uid="{D509F323-C249-49FA-8877-25C22EC157D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16" authorId="0" shapeId="0" xr:uid="{0DCD8572-7268-4708-ADF4-EEEEC88E6ED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16" authorId="0" shapeId="0" xr:uid="{4C1EBFC8-8815-43B0-8F55-B721FC51BC1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N16" authorId="0" shapeId="0" xr:uid="{1E152535-8793-4255-95DD-A756755A39B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O16" authorId="0" shapeId="0" xr:uid="{8B7793DC-F8A9-4C50-9244-0619064BFD7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P16" authorId="0" shapeId="0" xr:uid="{9A278D6E-C169-4561-BE2F-5C2F72D0122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Q16" authorId="0" shapeId="0" xr:uid="{ECE34A10-C8AF-434E-BEBF-0CC66AAC5AF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V16" authorId="0" shapeId="0" xr:uid="{5C9F73C9-2FFF-4884-B206-C31FB1A599A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W16" authorId="0" shapeId="0" xr:uid="{CAE76833-E74B-4064-A6FB-3C4851220E1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Y16" authorId="0" shapeId="0" xr:uid="{261DFF29-8F19-4CFF-A0CC-56D3EC6B545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L16" authorId="0" shapeId="0" xr:uid="{2C11E690-C244-4BD8-AE1E-AFFEEC2ACBA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16" authorId="0" shapeId="0" xr:uid="{F859A2D1-996E-45CA-AAB1-D6E06041A44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Q16" authorId="0" shapeId="0" xr:uid="{46AF1B75-975C-4C5D-AA47-ED954755ED0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S16" authorId="0" shapeId="0" xr:uid="{50CC081D-6731-42CA-9462-138D6E3B86E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Z16" authorId="0" shapeId="0" xr:uid="{A2271E78-1172-484B-8AAF-294CD0E3D5F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B16" authorId="0" shapeId="0" xr:uid="{B289B536-8910-443C-BC4D-06F3CAC92D8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J16" authorId="0" shapeId="0" xr:uid="{7E9B0872-C4B7-4A03-9F30-C5B95375ABC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P16" authorId="0" shapeId="0" xr:uid="{2AC2ACE2-B11D-4639-BEEF-AC19F4DABC5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Q16" authorId="0" shapeId="0" xr:uid="{86B9D415-01C0-4B7F-9190-37ADBA18A6D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16" authorId="0" shapeId="0" xr:uid="{FE24A376-6720-4A95-B823-989FD1E67C4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W16" authorId="0" shapeId="0" xr:uid="{39A30401-6010-49D5-BEB3-175866E2680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X16" authorId="0" shapeId="0" xr:uid="{F5CD4BE4-B7EA-41C7-923B-59BFD2AF2A7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Y16" authorId="0" shapeId="0" xr:uid="{8118D0D2-7780-42E4-B7D6-1E1DD925CD3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16" authorId="0" shapeId="0" xr:uid="{6DD7D623-B07D-472E-981F-7DD6489964B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H16" authorId="0" shapeId="0" xr:uid="{B0A2F62F-7331-4E13-B32C-E17488CBD54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K16" authorId="0" shapeId="0" xr:uid="{634C0A91-AC40-43F3-A9FD-D3F442CF4B6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M16" authorId="0" shapeId="0" xr:uid="{E7B92AA9-3227-4186-A546-A79C11328E1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O16" authorId="0" shapeId="0" xr:uid="{FE60E116-30C5-4281-AF17-9A0DF92FF8A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P16" authorId="0" shapeId="0" xr:uid="{FA2C6832-355C-49D0-B608-D099F0EBDEF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17" authorId="0" shapeId="0" xr:uid="{FA61BBAA-0BE1-4F9F-A674-E2096EAE8BA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17" authorId="0" shapeId="0" xr:uid="{31A7CAC4-650C-4221-BAED-0FA9DD3BA14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17" authorId="0" shapeId="0" xr:uid="{4FC5557D-325D-47D8-A2B4-8D9DB74088C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17" authorId="0" shapeId="0" xr:uid="{2E69F2E4-7C9F-4B06-9018-6A26AF1D53F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17" authorId="0" shapeId="0" xr:uid="{B926B1A3-F2C4-4017-8E89-57187CFD444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J17" authorId="0" shapeId="0" xr:uid="{2D944397-0C4B-4B99-9B92-C01CA54179D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P17" authorId="0" shapeId="0" xr:uid="{D1BF7B1E-33F1-499A-8DCA-39B22ACCCC3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17" authorId="0" shapeId="0" xr:uid="{C4E2CC1F-CDF5-4286-A8EB-C5A31F2DCA5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Z17" authorId="0" shapeId="0" xr:uid="{3AD8838D-9747-4AC5-9504-CC8B49E6732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17" authorId="0" shapeId="0" xr:uid="{3EFE3853-D745-47B5-B79D-9B58620C528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17" authorId="0" shapeId="0" xr:uid="{EF09C489-A0D4-49B9-9D3B-F908E576EFA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17" authorId="0" shapeId="0" xr:uid="{F59E7D1D-5981-4166-9D01-1F829F98171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17" authorId="0" shapeId="0" xr:uid="{EE6639A7-BB40-4E07-B225-555F8AC8237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P17" authorId="0" shapeId="0" xr:uid="{7C166C04-12CA-42F7-A94D-744BE6E149D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Q17" authorId="0" shapeId="0" xr:uid="{CC08591B-14CB-4722-8543-D10CFD4E5B4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X17" authorId="0" shapeId="0" xr:uid="{07B4D2F9-3436-4480-8139-C3D613FB76E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A17" authorId="0" shapeId="0" xr:uid="{C2E366D1-983F-4E38-B73D-B9E6954BA36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C17" authorId="0" shapeId="0" xr:uid="{E97BB364-68FB-4156-B5D4-AC84A4BCF50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E17" authorId="0" shapeId="0" xr:uid="{0C024CD7-A205-419A-AE44-C9EF74BF7DA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17" authorId="0" shapeId="0" xr:uid="{DC4A5220-D498-44F9-A5FB-8262186852C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V17" authorId="0" shapeId="0" xr:uid="{C077D15E-04E4-43AC-A781-D19B8C5CDB3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17" authorId="0" shapeId="0" xr:uid="{48DAD41E-43C2-42CB-8245-C6D50A0166D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17" authorId="0" shapeId="0" xr:uid="{6A2984FC-30C7-4E7C-B772-DB7B5CF77D6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17" authorId="0" shapeId="0" xr:uid="{E7016A50-B6D8-4F85-9860-B1BA4862B33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E17" authorId="0" shapeId="0" xr:uid="{54D8FFA5-F571-4BED-9608-635B7908155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T17" authorId="0" shapeId="0" xr:uid="{EF7E2A3C-1EBE-4C82-8513-7D2A58FE0A9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U17" authorId="0" shapeId="0" xr:uid="{7B18C665-2F29-41A6-83FD-D645AB3804F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17" authorId="0" shapeId="0" xr:uid="{021650D1-5B86-42B1-AD19-D929708F9ED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17" authorId="0" shapeId="0" xr:uid="{B5884FCA-2ADD-49C8-AF65-A9BD9561278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17" authorId="0" shapeId="0" xr:uid="{9D416CC4-6874-4BE2-9ECC-BA56B80860E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17" authorId="0" shapeId="0" xr:uid="{ACC88174-F9F6-4ED1-927C-51D2B6CEB43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J17" authorId="0" shapeId="0" xr:uid="{A1390C90-B31E-434D-AFDF-D86462CA13A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X17" authorId="0" shapeId="0" xr:uid="{29B824F3-DB21-4583-99EC-70E0F07150D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17" authorId="0" shapeId="0" xr:uid="{B12ED2D3-A6E2-4080-899C-594CBBB952E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H17" authorId="0" shapeId="0" xr:uid="{115BC9A6-63EE-46D9-A537-78A47944D8C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17" authorId="0" shapeId="0" xr:uid="{9AB260F8-D76B-4C1E-A654-8F60C1FBC4D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P17" authorId="0" shapeId="0" xr:uid="{200FEB94-FA45-4791-BFED-8EA427AE3AE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S17" authorId="0" shapeId="0" xr:uid="{6CF77B83-FA35-4406-90A7-732D8F6758E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U17" authorId="0" shapeId="0" xr:uid="{FB9A9E24-A886-4242-A961-23E1FBC777E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17" authorId="0" shapeId="0" xr:uid="{6D491783-EFEF-4EF7-9E9F-A983B3603F7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Y17" authorId="0" shapeId="0" xr:uid="{2A6252AC-5526-48D3-A03C-869E8F619AE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A17" authorId="0" shapeId="0" xr:uid="{DC1FA50B-D5A4-4958-A008-05E0BC23E17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C17" authorId="0" shapeId="0" xr:uid="{0DF16B70-4A97-4545-9FDC-43299A9942D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17" authorId="0" shapeId="0" xr:uid="{337B6D5D-AA6F-4FC0-BECC-C185494C6A3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J17" authorId="0" shapeId="0" xr:uid="{BF5C73E3-8C2A-4B85-9A83-F1AF405015C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17" authorId="0" shapeId="0" xr:uid="{38EB8BE7-B7EC-49D5-BD7F-05C2EC5000F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O17" authorId="0" shapeId="0" xr:uid="{205BD79B-90E8-4451-A094-F325FC96050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P17" authorId="0" shapeId="0" xr:uid="{327FBA13-8AF9-4ED4-81F2-FEB2EEDA29C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17" authorId="0" shapeId="0" xr:uid="{5D0FFF97-576C-42EC-B360-E2F6A3B2765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X17" authorId="0" shapeId="0" xr:uid="{32FC27DE-8054-4C01-90D9-646E32BAD74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Y17" authorId="0" shapeId="0" xr:uid="{5FA9A072-0BEB-48EA-AF24-BD5DC642837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J17" authorId="0" shapeId="0" xr:uid="{ED0E7504-90E2-4E01-9BDB-06A322935AF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17" authorId="0" shapeId="0" xr:uid="{8C1753AA-A1E0-4F6C-A195-AE1FCAEFB18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17" authorId="0" shapeId="0" xr:uid="{4EE5C504-3DA1-4C25-92C8-76085634737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Q17" authorId="0" shapeId="0" xr:uid="{4B9939F4-EA74-4FC7-BA8E-B38169B2FCF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S17" authorId="0" shapeId="0" xr:uid="{CD7A5873-A3FA-4B03-B27E-2A8A535FB9A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T17" authorId="0" shapeId="0" xr:uid="{C41814AD-F1F8-4327-B90F-6E9A38D5326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Z17" authorId="0" shapeId="0" xr:uid="{5F28A47E-E3E8-4853-971D-72C92EDB45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B17" authorId="0" shapeId="0" xr:uid="{D6745941-3E6C-443F-B532-CCC3C1E4927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P17" authorId="0" shapeId="0" xr:uid="{6746C027-B288-4D5D-9405-9298978855E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Q17" authorId="0" shapeId="0" xr:uid="{C36DA2EB-D79B-4B35-B3D6-83FDFFA2131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17" authorId="0" shapeId="0" xr:uid="{87DAF03A-71BA-48AB-B03C-3C9AAFDD9E9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17" authorId="0" shapeId="0" xr:uid="{DD9B1703-EF68-41F6-8164-CC6AB1BB798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17" authorId="0" shapeId="0" xr:uid="{E5B790EA-D090-4A10-8056-5A9362309A7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W17" authorId="0" shapeId="0" xr:uid="{25BFF558-4787-4164-86EE-9E363B82ADE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X17" authorId="0" shapeId="0" xr:uid="{6EA1E2B3-5E0E-42C1-B7FB-48ABFB05636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Y17" authorId="0" shapeId="0" xr:uid="{1802642E-11CA-42AC-AF1A-3F3CBC376C9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Z17" authorId="0" shapeId="0" xr:uid="{D1F0F434-BC2F-4C0F-A37C-E8EB7AF04AB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17" authorId="0" shapeId="0" xr:uid="{B8EBD894-B2E3-4CD8-8180-232A4302CD8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H17" authorId="0" shapeId="0" xr:uid="{A14E0954-D1A3-4586-910B-3D0D198F054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I17" authorId="0" shapeId="0" xr:uid="{A9961586-620D-42A3-86E3-CC14EA7B7E1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O17" authorId="0" shapeId="0" xr:uid="{3E29BF44-3EEF-4D29-A657-F9A3AD74BCC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P17" authorId="0" shapeId="0" xr:uid="{4CD268CD-A053-4540-AFCD-C74A02A3121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18" authorId="0" shapeId="0" xr:uid="{53B531EB-358F-41EA-8175-382FFFA0236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18" authorId="0" shapeId="0" xr:uid="{52171B49-4728-42A8-86FD-B191EEB8A6C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J18" authorId="0" shapeId="0" xr:uid="{BC73CE63-E11C-4C28-983D-3C098F1DD21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K18" authorId="0" shapeId="0" xr:uid="{9AA2A698-3153-4731-9ACB-A118782A450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18" authorId="0" shapeId="0" xr:uid="{659368F8-FFD0-4D5B-87BD-DE82C7B9586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M18" authorId="0" shapeId="0" xr:uid="{C443EBD1-5238-43A0-83F7-76EE0CBF846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18" authorId="0" shapeId="0" xr:uid="{1E04EA2C-8203-400D-9E3F-BCE7676004A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Z18" authorId="0" shapeId="0" xr:uid="{3C01D2B6-5321-4014-A674-3F29104D406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18" authorId="0" shapeId="0" xr:uid="{97DAA76F-0EC4-44A7-8ADC-0760DD5BE32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18" authorId="0" shapeId="0" xr:uid="{6302AF17-934D-4519-944F-2EB3787D655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18" authorId="0" shapeId="0" xr:uid="{19D047F9-BD32-4270-AA2E-27EFD94A1CC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18" authorId="0" shapeId="0" xr:uid="{4DBA0E8C-476C-41D1-8C5D-5364385D04E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P18" authorId="0" shapeId="0" xr:uid="{367011C4-70F3-43B2-A4C6-4091B8DC553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Q18" authorId="0" shapeId="0" xr:uid="{795CE097-A9A7-42E5-996E-0C473C5ED15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X18" authorId="0" shapeId="0" xr:uid="{7E346CA3-460D-4BAF-84CA-56296704C2D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A18" authorId="0" shapeId="0" xr:uid="{3E5AB743-B08D-4B2E-8A29-F1770A6433E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C18" authorId="0" shapeId="0" xr:uid="{5C1A530B-8F44-400A-9109-2161CA61874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E18" authorId="0" shapeId="0" xr:uid="{A1A998B2-1045-4B7D-8112-1C16C0EA20D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F18" authorId="0" shapeId="0" xr:uid="{537E086F-454F-4C4A-9DB9-7244891DD05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18" authorId="0" shapeId="0" xr:uid="{490224CB-D51D-4025-B2A8-756CE20663D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18" authorId="0" shapeId="0" xr:uid="{BE6BDCCF-A52D-4513-8013-2827CEB8347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V18" authorId="0" shapeId="0" xr:uid="{22FF46D0-A38A-452C-B574-7190C740963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18" authorId="0" shapeId="0" xr:uid="{D2C14BAB-B075-4CCA-8800-08F23B6696C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18" authorId="0" shapeId="0" xr:uid="{E1D12B0E-CB5C-4E9B-90FD-7607D02BC55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18" authorId="0" shapeId="0" xr:uid="{B9DE04B0-0163-44D3-85C3-5F04273E352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E18" authorId="0" shapeId="0" xr:uid="{51D73450-CCBB-4ACA-AEB4-C2D3FB88C53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I18" authorId="0" shapeId="0" xr:uid="{05E3F6E9-4E5E-4B7E-BCF9-24239134B47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18" authorId="0" shapeId="0" xr:uid="{A8A643EF-7322-4BFF-978E-DB0D395148C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18" authorId="0" shapeId="0" xr:uid="{5F7D5D8C-0342-4B32-A379-C0AA1F1ECD8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T18" authorId="0" shapeId="0" xr:uid="{4DDAA6E6-8228-4EE6-9928-44E335C06C6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18" authorId="0" shapeId="0" xr:uid="{643EA58D-4725-47BB-BBC7-38A5F6AA6D1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18" authorId="0" shapeId="0" xr:uid="{C72D8F84-7873-4240-AEFF-D0A49237DB0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18" authorId="0" shapeId="0" xr:uid="{E3BBC242-A58D-4760-81BC-B4B882992DE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18" authorId="0" shapeId="0" xr:uid="{DF5A5AEF-117D-4C9C-852F-77B4A5A81BB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D18" authorId="0" shapeId="0" xr:uid="{C70EF724-8C2C-42B6-A659-A29C4FFDA24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J18" authorId="0" shapeId="0" xr:uid="{EBF26C9F-D3F3-42B1-92C6-E4ADCE15E62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X18" authorId="0" shapeId="0" xr:uid="{2D4590DB-D0F1-43CD-A13E-BDA72A1FF52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18" authorId="0" shapeId="0" xr:uid="{72A33EB4-9E54-4907-8729-F2D4FE93598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Z18" authorId="0" shapeId="0" xr:uid="{6F10AE19-2D85-4418-9C42-EFC08DFFE98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A18" authorId="0" shapeId="0" xr:uid="{D626CBDC-693F-4A06-BB91-8ABF7BA9331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E18" authorId="0" shapeId="0" xr:uid="{1771AB30-8102-4BF7-95CA-9B99E6194ED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G18" authorId="0" shapeId="0" xr:uid="{3A2BDF61-7A5C-4A62-A4E1-94706E00655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H18" authorId="0" shapeId="0" xr:uid="{13C9C327-84D4-41C8-8A0A-BFE3BDB46E0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18" authorId="0" shapeId="0" xr:uid="{D58AF643-C001-4AB2-8B3F-C989D9D4C6E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P18" authorId="0" shapeId="0" xr:uid="{4ADEBA27-AA4F-4241-8BB5-B1B9F6A5AB8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S18" authorId="0" shapeId="0" xr:uid="{37BE77CB-7FD8-4B45-AB82-B5ED527B98B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U18" authorId="0" shapeId="0" xr:uid="{38DC86E9-76A8-4874-BB43-7007AA97E10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18" authorId="0" shapeId="0" xr:uid="{FE9D0405-20F4-48DA-A622-F7C60FBC789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Y18" authorId="0" shapeId="0" xr:uid="{2AB34B50-D08F-4560-829B-FA101B53731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18" authorId="0" shapeId="0" xr:uid="{A34A89CD-54D7-4F36-8495-52655B213D8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18" authorId="0" shapeId="0" xr:uid="{422EBD4C-85F6-42A6-A64B-0AB2980FD1E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18" authorId="0" shapeId="0" xr:uid="{4790F0D7-9F96-4321-AF0E-2A9C80479B7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18" authorId="0" shapeId="0" xr:uid="{C692920C-F808-4831-AA33-17F11C7A418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18" authorId="0" shapeId="0" xr:uid="{634E9CA5-0D37-4F6E-91A1-37D6579302A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O18" authorId="0" shapeId="0" xr:uid="{9CCD1016-FEA2-4935-AE1F-A446031EE4D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R18" authorId="0" shapeId="0" xr:uid="{C5B2E411-8AA3-4B9F-9D83-E2C7BC1A42E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V18" authorId="0" shapeId="0" xr:uid="{8FEFEE5D-3AF6-4568-80C7-DF13B7DD9A9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W18" authorId="0" shapeId="0" xr:uid="{D28FE66F-1F0C-428F-8E41-37D26AE9A69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X18" authorId="0" shapeId="0" xr:uid="{8E12DE0D-41DC-48FC-9583-ACCAB63E574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Y18" authorId="0" shapeId="0" xr:uid="{FDEE14EF-B0D3-4FE8-83E5-381123B2A09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J18" authorId="0" shapeId="0" xr:uid="{AE126903-CF4F-46DE-96DF-7B5F28C06A6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18" authorId="0" shapeId="0" xr:uid="{5835F54D-B2CB-446F-8447-4B5FFFC60A2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18" authorId="0" shapeId="0" xr:uid="{7B780414-D902-4295-A633-01F8764AAF4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Q18" authorId="0" shapeId="0" xr:uid="{2F1D30FF-7808-454D-8E28-D175DD122A8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S18" authorId="0" shapeId="0" xr:uid="{34BA636E-071C-4F3C-A9E4-A97D381D12E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Z18" authorId="0" shapeId="0" xr:uid="{1D4980E8-0100-481B-A8DF-AF640C2E3AF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P18" authorId="0" shapeId="0" xr:uid="{DC05D507-6E43-4334-A49D-A2588F39BE0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Q18" authorId="0" shapeId="0" xr:uid="{B2A3C584-77F5-45CA-A917-39CF105391E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18" authorId="0" shapeId="0" xr:uid="{3A807247-C438-4743-9A35-935A3B470D8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18" authorId="0" shapeId="0" xr:uid="{E2CE3484-B6A9-4156-B87B-10542A812E2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W18" authorId="0" shapeId="0" xr:uid="{C285D707-F78F-4CEC-97CC-CAD3E1892E7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X18" authorId="0" shapeId="0" xr:uid="{5CA8BA61-2627-4392-82E0-ACA35781A90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Y18" authorId="0" shapeId="0" xr:uid="{9B48DF88-B323-4F5D-95DE-ECDAEB66DBE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Z18" authorId="0" shapeId="0" xr:uid="{E5246641-4E0B-487B-B225-C56F25FFED3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18" authorId="0" shapeId="0" xr:uid="{C63914BE-CD25-4AA8-9FAA-4743F373BEB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H18" authorId="0" shapeId="0" xr:uid="{259F6B3D-CC32-42F0-AF83-BDA9EF4EE7A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K18" authorId="0" shapeId="0" xr:uid="{AA5AFB82-E609-4187-80D8-50A6E821336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M18" authorId="0" shapeId="0" xr:uid="{05A426CF-6CE6-4DFE-BB68-D2794FF957F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O18" authorId="0" shapeId="0" xr:uid="{5349A86E-D9E6-47F4-B15C-9BA47DB2BFB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P18" authorId="0" shapeId="0" xr:uid="{A55DEF90-F93A-44CA-9DB0-A9BA44EA447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19" authorId="0" shapeId="0" xr:uid="{3452A455-10A6-48AB-AD06-19E52B6F450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19" authorId="0" shapeId="0" xr:uid="{40465936-7D7C-4001-B30D-B8EE74F91AD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19" authorId="0" shapeId="0" xr:uid="{457DCE42-38E3-4F8C-9875-C1A37BEBFE3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19" authorId="0" shapeId="0" xr:uid="{12E07D5C-0C80-444C-A05A-02679319F0A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19" authorId="0" shapeId="0" xr:uid="{53AFD527-C409-4595-8679-1692D3ABAE3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J19" authorId="0" shapeId="0" xr:uid="{E451D0F4-4365-4CC7-94A6-F87F11B5FE3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K19" authorId="0" shapeId="0" xr:uid="{C17A21D9-CFB0-4B4B-A9A8-E9CFB68617D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M19" authorId="0" shapeId="0" xr:uid="{0841337A-4D9D-40F5-B7A7-D0B4900D8BA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19" authorId="0" shapeId="0" xr:uid="{382F1153-612D-424C-B6A1-6DBCD9F87BA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Z19" authorId="0" shapeId="0" xr:uid="{5A0B2F8D-74AD-4663-8700-0BBCCF5FBC7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19" authorId="0" shapeId="0" xr:uid="{801A2DAE-4440-4F1D-9529-6450F6821C3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19" authorId="0" shapeId="0" xr:uid="{0D4797BE-C151-46A2-B018-331E94D7643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19" authorId="0" shapeId="0" xr:uid="{6567A06D-98E1-4FEE-9DF7-BC7D3D58DF1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19" authorId="0" shapeId="0" xr:uid="{5E90561B-CEE1-4F62-AAF1-A44E56F72D7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A19" authorId="0" shapeId="0" xr:uid="{81B7ACF9-37CB-4CEB-ACC0-43C75C2CA6B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C19" authorId="0" shapeId="0" xr:uid="{F79D958F-C7C2-4AD7-8D34-18163B4D330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E19" authorId="0" shapeId="0" xr:uid="{3596DA7F-57EF-4A8D-8711-74D60573A9A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F19" authorId="0" shapeId="0" xr:uid="{9BE56B22-96AC-447A-879B-97989B15C1F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19" authorId="0" shapeId="0" xr:uid="{675C5960-225F-44C1-AA09-B4FCFCC1E82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V19" authorId="0" shapeId="0" xr:uid="{F1543AA1-12E4-4088-A313-2A915C7CC2F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19" authorId="0" shapeId="0" xr:uid="{768FB691-55AC-4C01-8F44-4224AC3E7FA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19" authorId="0" shapeId="0" xr:uid="{104A9100-788D-4D86-BE5E-A615A99DBCB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19" authorId="0" shapeId="0" xr:uid="{7FD6AC0B-1F1A-4134-9C52-5130A3F3E6F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E19" authorId="0" shapeId="0" xr:uid="{F6F3C5B2-F176-47DB-ACEF-C197AA2D906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T19" authorId="0" shapeId="0" xr:uid="{F9FC2D77-DCDC-4913-8129-60D9B1B6BCB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19" authorId="0" shapeId="0" xr:uid="{4F3E8DB8-726A-4C1A-BB24-BFB1E0BF85F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19" authorId="0" shapeId="0" xr:uid="{EFEDE11F-FA2A-470E-B360-2DBAC8F73DF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19" authorId="0" shapeId="0" xr:uid="{BDF8CE8B-0225-4DD6-BB98-BA4BEA96E6E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B19" authorId="0" shapeId="0" xr:uid="{ADA05FF0-83B3-4499-8DE8-2F0130DC836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J19" authorId="0" shapeId="0" xr:uid="{CC4EAD01-7A7C-4933-936D-816F5E47A8E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X19" authorId="0" shapeId="0" xr:uid="{C5868983-E56C-4719-92B1-CF9B917D905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19" authorId="0" shapeId="0" xr:uid="{AB2C5B05-4CB5-47C5-BBA8-802B089A66E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Z19" authorId="0" shapeId="0" xr:uid="{13F6C0B3-37C5-44F3-8CC3-96947F30A2C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A19" authorId="0" shapeId="0" xr:uid="{5478C785-CB8F-419D-8760-EF432717342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19" authorId="0" shapeId="0" xr:uid="{DAD1DD97-68EE-483F-A93A-2CAEC88DBF8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Y19" authorId="0" shapeId="0" xr:uid="{1E9A5300-85B4-4F66-90A4-B2640C7C267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19" authorId="0" shapeId="0" xr:uid="{26F75590-AB61-467E-897D-7D1E5D48257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19" authorId="0" shapeId="0" xr:uid="{C5D5E992-232F-4464-8D1C-D5C63DF76F1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19" authorId="0" shapeId="0" xr:uid="{AA3D308F-294C-4AE2-BEB2-9DE5BD8A71B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J19" authorId="0" shapeId="0" xr:uid="{DE7543AF-AE52-4561-A3D5-D1B08083EAA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19" authorId="0" shapeId="0" xr:uid="{E6C1AC45-E75C-4D35-B444-96F67C90DF8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N19" authorId="0" shapeId="0" xr:uid="{BA83C294-8C8E-46EE-B8F2-2BAFD3133A9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O19" authorId="0" shapeId="0" xr:uid="{F0216AD2-E74F-4C8D-9FF3-2A427281B01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P19" authorId="0" shapeId="0" xr:uid="{88BEA8A3-8ADD-45C8-A026-88EBCC7CFFD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19" authorId="0" shapeId="0" xr:uid="{12121AAC-99B1-4E1A-B8BB-DC0055ADF87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X19" authorId="0" shapeId="0" xr:uid="{B7648ABD-575B-41E2-B626-F41F291272F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Y19" authorId="0" shapeId="0" xr:uid="{06C0140B-7590-4EB3-8082-4FC0C4E17F4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L19" authorId="0" shapeId="0" xr:uid="{D2378E8D-3763-4E21-A4A4-7CB7376A25D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19" authorId="0" shapeId="0" xr:uid="{811E93FA-C23C-48D3-8D23-E013FCB0163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Q19" authorId="0" shapeId="0" xr:uid="{0088C4E1-01F8-45DF-A96F-B54E8D12E76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S19" authorId="0" shapeId="0" xr:uid="{E79B5869-D18C-4EE0-9AED-19FD376BB9A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Z19" authorId="0" shapeId="0" xr:uid="{7B63A885-3D5F-4423-A15A-6693190D783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B19" authorId="0" shapeId="0" xr:uid="{87EE5F28-EEEF-4549-B718-5D7B3C79F63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P19" authorId="0" shapeId="0" xr:uid="{34D4E94C-F5E1-401C-978A-3FFE738C3CD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Q19" authorId="0" shapeId="0" xr:uid="{8A3FBC5C-9F13-4973-A678-78AB857883C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R19" authorId="0" shapeId="0" xr:uid="{87AB9326-B5C5-4D9A-8E35-4870E0BCF8C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19" authorId="0" shapeId="0" xr:uid="{49AFEA48-02F8-49E7-8DF7-08C129895F9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W19" authorId="0" shapeId="0" xr:uid="{CC7B313D-8FCD-4BA5-8CAA-FB39CD883FA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X19" authorId="0" shapeId="0" xr:uid="{3B9996C8-5368-41B7-9A13-5D04E0A70C1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Y19" authorId="0" shapeId="0" xr:uid="{8292D244-A537-4ACF-9CED-C55FAF3EE7A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Z19" authorId="0" shapeId="0" xr:uid="{62926F28-5278-4202-A112-B8A2CFF5816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19" authorId="0" shapeId="0" xr:uid="{E83315D8-F4CA-49CE-B009-B4A5AD31402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H19" authorId="0" shapeId="0" xr:uid="{CDCE2649-3365-41EC-81DB-9E00D006116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K19" authorId="0" shapeId="0" xr:uid="{7F1314C6-3E6B-40AF-81B4-06D1364DFF1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M19" authorId="0" shapeId="0" xr:uid="{BB96C849-32AD-4AAE-ACFE-912C535DC04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O19" authorId="0" shapeId="0" xr:uid="{3B51B958-25A1-411D-B874-ADF4718DF80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P19" authorId="0" shapeId="0" xr:uid="{1FE792AD-E8BE-4FC1-B0DF-1DB94D4573C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20" authorId="0" shapeId="0" xr:uid="{81360B42-AAAE-4C38-AC48-74002B77149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K20" authorId="0" shapeId="0" xr:uid="{997CD9A0-6742-4B97-AD78-B11AFA2C6C5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20" authorId="0" shapeId="0" xr:uid="{15076944-0C7D-4D03-9871-D97B01880E6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M20" authorId="0" shapeId="0" xr:uid="{42F0F930-366F-4BF1-9164-800176892E2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20" authorId="0" shapeId="0" xr:uid="{2D3CBF26-D4A5-48DF-80FE-1C0893338C1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20" authorId="0" shapeId="0" xr:uid="{F72FC63C-AD78-4EBD-8E09-8D38EB89713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20" authorId="0" shapeId="0" xr:uid="{5728B646-65DA-4240-9150-5E2BB7E3A1B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20" authorId="0" shapeId="0" xr:uid="{DF4C4CAF-E800-460B-BF5F-80FF797973D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E20" authorId="0" shapeId="0" xr:uid="{BB9F80C1-36E6-4EA1-90CE-EB6B28C6024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20" authorId="0" shapeId="0" xr:uid="{7DB7FC25-931C-443D-B2F6-B1B5D34585E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V20" authorId="0" shapeId="0" xr:uid="{11A033CF-1ED7-4D3E-AAED-C74C4ABDDB1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20" authorId="0" shapeId="0" xr:uid="{3823F8AF-CF64-41B4-A48C-D78BDE48FE4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20" authorId="0" shapeId="0" xr:uid="{2D919C6C-9A28-4DD0-AD67-5C7D8A1BB46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20" authorId="0" shapeId="0" xr:uid="{F6E67537-E848-4B1A-8361-72DAE8A50C5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E20" authorId="0" shapeId="0" xr:uid="{58BEC362-BA95-4AD9-892F-FFFE8A56498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20" authorId="0" shapeId="0" xr:uid="{89F51DEF-ACAA-415C-B100-BAC84E9CBA3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D20" authorId="0" shapeId="0" xr:uid="{B8ABBB47-C439-4F25-AB96-F06F53D6B35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J20" authorId="0" shapeId="0" xr:uid="{DA5B8786-2894-4CBE-943B-2B6765D090A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X20" authorId="0" shapeId="0" xr:uid="{5C2DA9B6-99A0-4ECC-A73C-D0370335062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20" authorId="0" shapeId="0" xr:uid="{ED19D0B7-C668-4756-B9BF-730F7F1CEBC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Z20" authorId="0" shapeId="0" xr:uid="{A85EC9E4-E5B5-42C5-8D8C-2929BC27126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A20" authorId="0" shapeId="0" xr:uid="{42909E6E-28F2-4D61-A2F8-247CCED4AF8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20" authorId="0" shapeId="0" xr:uid="{2C1F3AC5-1E3C-48FF-953B-FAFFAF78ECC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S20" authorId="0" shapeId="0" xr:uid="{FC0EF96E-8DC4-44A0-BE92-FCE35776046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U20" authorId="0" shapeId="0" xr:uid="{E6B027B5-5370-4845-90CA-AB9365D0AAE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20" authorId="0" shapeId="0" xr:uid="{49A05E14-9C7A-44C6-BE5A-B8792372574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X20" authorId="0" shapeId="0" xr:uid="{C881577F-9CAA-487E-8447-97395280CCB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Y20" authorId="0" shapeId="0" xr:uid="{5B8D4C7E-658B-4AB2-AEB4-2B3002A9F40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20" authorId="0" shapeId="0" xr:uid="{2F11D942-5A71-40A7-AAD9-7B986CCEC66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20" authorId="0" shapeId="0" xr:uid="{0E8E9E2F-1E94-406F-8D3E-A31DE052267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20" authorId="0" shapeId="0" xr:uid="{06886433-2E1F-4701-8621-EADF02477EE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J20" authorId="0" shapeId="0" xr:uid="{09F90BFE-87AE-4A76-8EE2-4E03947A871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20" authorId="0" shapeId="0" xr:uid="{14E7ACAA-586D-4EB1-96AD-DD5EE797EB2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N20" authorId="0" shapeId="0" xr:uid="{8045458C-397A-416D-8A99-765B1533AE5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O20" authorId="0" shapeId="0" xr:uid="{78A4E904-AD70-451D-94A9-EC08C36CB49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20" authorId="0" shapeId="0" xr:uid="{F0C6FA9A-9F85-4537-BC49-F7B785AB3CE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X20" authorId="0" shapeId="0" xr:uid="{9BDA9A6B-E743-4A35-AB67-331A33A5D76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Y20" authorId="0" shapeId="0" xr:uid="{5EBFAF8C-8815-4853-9318-4496944C964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L20" authorId="0" shapeId="0" xr:uid="{87FD1416-CF57-43BA-9790-15BDBBEAA84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20" authorId="0" shapeId="0" xr:uid="{7AB4FD50-2DAB-4144-80EC-ECE921D5B69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Q20" authorId="0" shapeId="0" xr:uid="{8A94BC42-0DE4-4644-8588-72EA37E011D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S20" authorId="0" shapeId="0" xr:uid="{BAA77D20-9E00-4C7F-862B-E0255341F38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Z20" authorId="0" shapeId="0" xr:uid="{328C7616-BD55-4E25-94B2-5756D1EDCD8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B20" authorId="0" shapeId="0" xr:uid="{2A7AEC63-3668-4D72-B430-919F16F53CB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P20" authorId="0" shapeId="0" xr:uid="{B1FB43A4-ECB9-45D2-89CB-EA55C57C651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Q20" authorId="0" shapeId="0" xr:uid="{A7A8D339-CECB-4213-81EC-0D3DD4D1E1C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R20" authorId="0" shapeId="0" xr:uid="{4EE43E55-A32A-4B7F-A305-F21DF160CA0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W20" authorId="0" shapeId="0" xr:uid="{2783D4FC-9AFE-405E-B735-EFDB23B616F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X20" authorId="0" shapeId="0" xr:uid="{C43BF94E-6A00-4C1F-859B-36642E50C2A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Y20" authorId="0" shapeId="0" xr:uid="{51BF8686-3887-4D81-9079-72335749BC7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Z20" authorId="0" shapeId="0" xr:uid="{9FF2BCFA-FA9B-49D4-A47B-92DCAD3BBBE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A20" authorId="0" shapeId="0" xr:uid="{3AB76B76-8054-4E29-9B89-20C4B47D56E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H20" authorId="0" shapeId="0" xr:uid="{D144F438-144D-4D22-9B87-742406868AA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K20" authorId="0" shapeId="0" xr:uid="{CB355ACC-19F3-48C2-835F-0457FC57730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M20" authorId="0" shapeId="0" xr:uid="{4DBC0EA1-7166-4637-BC91-431374F3A87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O20" authorId="0" shapeId="0" xr:uid="{05E94E12-9951-4471-A2B7-FAC5BC96DC0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P20" authorId="0" shapeId="0" xr:uid="{0175A049-6152-4173-B648-849F59D43C4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21" authorId="0" shapeId="0" xr:uid="{CBC2D303-B6F3-49DC-AA66-B746772370B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R21" authorId="0" shapeId="0" xr:uid="{40C534CB-CF23-449B-8488-659263FC59C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Z21" authorId="0" shapeId="0" xr:uid="{02619849-095A-441B-967E-91ADE7A056D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21" authorId="0" shapeId="0" xr:uid="{AE26D134-8BFA-4E11-B82A-E39A82D732A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21" authorId="0" shapeId="0" xr:uid="{76347E8D-AA7E-40C1-937F-124C70B4014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21" authorId="0" shapeId="0" xr:uid="{E479BC48-3480-4789-88EB-2CE633322BC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M21" authorId="0" shapeId="0" xr:uid="{EABD3993-434A-46CE-BCC2-8C1E76B837F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O21" authorId="0" shapeId="0" xr:uid="{78F9868A-C3C0-46D4-8DEA-FFDD684F77F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Q21" authorId="0" shapeId="0" xr:uid="{81B5ED62-D825-4927-B6DF-A5FDEF061CE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E21" authorId="0" shapeId="0" xr:uid="{4171B5E3-D17E-4807-9D7D-8E12FDCBF47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21" authorId="0" shapeId="0" xr:uid="{A7B74468-B029-49C8-983D-70AAACD0D32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21" authorId="0" shapeId="0" xr:uid="{B9445619-52E0-47A0-928B-80AC433F4F4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V21" authorId="0" shapeId="0" xr:uid="{1E24EA51-D062-4AA5-B580-2EEE75AA32E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21" authorId="0" shapeId="0" xr:uid="{699E715C-E656-4769-80C9-6C8D001624D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21" authorId="0" shapeId="0" xr:uid="{FAC094DA-09F2-4D9C-8AC6-7DD48291E79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21" authorId="0" shapeId="0" xr:uid="{7F3CF5C4-CABB-4756-B3BC-7731776DE92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E21" authorId="0" shapeId="0" xr:uid="{3FDBD32C-22B3-42DB-AF7F-7B157FC9909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21" authorId="0" shapeId="0" xr:uid="{86D5F1DB-DEB8-46B8-A723-287FCD36B54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J21" authorId="0" shapeId="0" xr:uid="{25E9D6CE-414B-4089-8974-EC876FEC8B0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X21" authorId="0" shapeId="0" xr:uid="{01E9EDBA-A936-4D4A-9B29-D8F45427CF0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21" authorId="0" shapeId="0" xr:uid="{D4E32147-EB83-4AD2-9579-2666F5C12E4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Z21" authorId="0" shapeId="0" xr:uid="{DFC5CF93-7D22-4232-8FB9-AC3ED034528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A21" authorId="0" shapeId="0" xr:uid="{1F095385-6C9D-4625-B13D-B6E76E339B4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E21" authorId="0" shapeId="0" xr:uid="{B530F939-A18B-41C1-A551-B0626F26090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G21" authorId="0" shapeId="0" xr:uid="{94C2F68E-87CD-4054-A7BA-97309CEC48D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21" authorId="0" shapeId="0" xr:uid="{C178EB2C-F55F-4CB7-9BBB-6E90942385D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21" authorId="0" shapeId="0" xr:uid="{2D2A7FAF-6F69-497B-B1D4-FC9C6C6F71C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Y21" authorId="0" shapeId="0" xr:uid="{1791F606-820E-4DC3-A684-244116BF2B3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21" authorId="0" shapeId="0" xr:uid="{84BD5F7B-4BD4-416D-A944-0881506B7B6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21" authorId="0" shapeId="0" xr:uid="{03B5EF52-00E0-43FC-90BA-CE67441C56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21" authorId="0" shapeId="0" xr:uid="{F4181C95-D303-4BB1-916E-54F5AD614F5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21" authorId="0" shapeId="0" xr:uid="{1E485920-80A4-483E-B56B-136D0C80310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N21" authorId="0" shapeId="0" xr:uid="{026460DA-F6B7-4308-A600-DE46584E9CE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O21" authorId="0" shapeId="0" xr:uid="{E72416CA-860D-41A6-A622-0EE68766C07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P21" authorId="0" shapeId="0" xr:uid="{7B54277B-8AEC-4408-AD73-EAA6A405E88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21" authorId="0" shapeId="0" xr:uid="{868C7F9C-8B7B-495C-9CA3-10831884375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U21" authorId="0" shapeId="0" xr:uid="{86DD972D-9282-429D-A5F8-26E45261699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V21" authorId="0" shapeId="0" xr:uid="{F7BBBD5D-E538-4146-8955-9F95E6FD9E1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W21" authorId="0" shapeId="0" xr:uid="{7D251CB8-E899-48C9-91A5-1E0676F0257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X21" authorId="0" shapeId="0" xr:uid="{0AF0D4D4-949E-481E-86FF-345ECDD9AA5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Y21" authorId="0" shapeId="0" xr:uid="{672E614B-C340-4330-B59A-71173A2F078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J21" authorId="0" shapeId="0" xr:uid="{03588D43-4A66-454F-B81A-8E8224C0FA5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21" authorId="0" shapeId="0" xr:uid="{A366E7F0-F6E1-4EC1-A1CB-CB4D39D9D7A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O21" authorId="0" shapeId="0" xr:uid="{7E2B1F95-7D9C-46A3-92DE-9AE318F56A3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Q21" authorId="0" shapeId="0" xr:uid="{A1A9A3EE-7CED-44E4-8DC5-2B21A4DCF8E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S21" authorId="0" shapeId="0" xr:uid="{9B853594-1CC1-490F-A058-88602B39897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T21" authorId="0" shapeId="0" xr:uid="{AA9C106A-66CD-4E73-A8E2-3F53C0B1F6E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Z21" authorId="0" shapeId="0" xr:uid="{4CF9A424-1AB8-414C-B4FD-F99A7761F7F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P21" authorId="0" shapeId="0" xr:uid="{9096CE5D-24D2-43EF-9DCD-741FE3F6045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Q21" authorId="0" shapeId="0" xr:uid="{46A9D43F-546D-482D-89B8-4FD70DA363C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R21" authorId="0" shapeId="0" xr:uid="{9A12D479-9875-46C7-9A8F-E4D94C3364F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W21" authorId="0" shapeId="0" xr:uid="{8CACA2F9-95E4-43AE-891C-3C95727B48C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X21" authorId="0" shapeId="0" xr:uid="{1AFA2E54-2CC6-402A-A08A-D3720AC63B3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Y21" authorId="0" shapeId="0" xr:uid="{617C0E1C-3941-4D2C-BDE6-8B5993247D9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Z21" authorId="0" shapeId="0" xr:uid="{47953759-268D-4293-B064-D6B164D1518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21" authorId="0" shapeId="0" xr:uid="{5C0098E7-34E3-4B25-9E49-646A047ED6D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H21" authorId="0" shapeId="0" xr:uid="{5B9624AE-E377-4E4B-B25B-5E9DFC9DFE4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K21" authorId="0" shapeId="0" xr:uid="{D14C8C75-5FAF-4BB1-816B-6853D10F6A9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M21" authorId="0" shapeId="0" xr:uid="{B08E59F7-085F-4544-AA7F-A20CADB8FFD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O21" authorId="0" shapeId="0" xr:uid="{11AA0512-62CF-459C-9DE7-71C76C7C8E9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P21" authorId="0" shapeId="0" xr:uid="{2B3E80F4-7935-4CE2-9EB0-164556931AF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22" authorId="0" shapeId="0" xr:uid="{E53A59A8-A70F-4B4A-9EC5-E006E318B52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22" authorId="0" shapeId="0" xr:uid="{C69BF7D8-1F4E-402B-8E6C-BF9BE3704D8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22" authorId="0" shapeId="0" xr:uid="{00BC1A31-CF92-4D9B-9F7A-2EE43606499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22" authorId="0" shapeId="0" xr:uid="{8AB21A9B-7B0A-4460-918D-4946ECFA6B0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22" authorId="0" shapeId="0" xr:uid="{0DF3379F-DC06-4210-809D-2667677DCE2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K22" authorId="0" shapeId="0" xr:uid="{467FF783-DB17-451A-98C4-AF151F63B2B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M22" authorId="0" shapeId="0" xr:uid="{860C98A6-1163-48BD-9F06-598E553D98B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22" authorId="0" shapeId="0" xr:uid="{27E6C58C-C72D-41CD-80AC-98029921440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22" authorId="0" shapeId="0" xr:uid="{E7CCA2AA-1AF6-4149-94B0-AEC372E5140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F22" authorId="0" shapeId="0" xr:uid="{44EA32E8-2E79-4426-AE59-32E6BAE5AA3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22" authorId="0" shapeId="0" xr:uid="{D1843982-51C7-4B81-8787-AD0CA54CF26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22" authorId="0" shapeId="0" xr:uid="{655146C9-CDD1-472A-BDB3-7F75A4F79E6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P22" authorId="0" shapeId="0" xr:uid="{02C7A878-4A64-4737-8DCF-374E4B9DA50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Q22" authorId="0" shapeId="0" xr:uid="{730F1CBA-C047-412E-B89F-1EA7FF00565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22" authorId="0" shapeId="0" xr:uid="{CE0530C8-3A7C-4E0B-B809-7BEB91B5281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22" authorId="0" shapeId="0" xr:uid="{FA1CFCC3-A7C0-4B79-8F51-F482B9D2083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V22" authorId="0" shapeId="0" xr:uid="{E7E9C968-8364-41F4-9B2E-DE1BE0EECFD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C22" authorId="0" shapeId="0" xr:uid="{56D130C2-2FF4-4E71-85E4-F3E825AF5B3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22" authorId="0" shapeId="0" xr:uid="{596D80C7-D1C7-4CBC-A9B3-461D9065CC1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E22" authorId="0" shapeId="0" xr:uid="{75068571-9E22-4D5F-9816-04F277BCC24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H22" authorId="0" shapeId="0" xr:uid="{AE45AA8F-0761-48C1-8B28-84A6555AE95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J22" authorId="0" shapeId="0" xr:uid="{F5718BA7-FDC7-4655-9F2E-52057C5478A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22" authorId="0" shapeId="0" xr:uid="{67344A16-4BBC-4030-BEB6-C7EC0105167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22" authorId="0" shapeId="0" xr:uid="{EE3F04D4-01DD-4A0D-BC47-0279F70B347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T22" authorId="0" shapeId="0" xr:uid="{D89592CD-3F91-40A3-968E-DDB6995291B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22" authorId="0" shapeId="0" xr:uid="{CF4EB43B-512C-42BA-ADBF-F91E6CD8BD5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22" authorId="0" shapeId="0" xr:uid="{E83987D9-540A-4AE9-9DC9-CCC5EC8337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22" authorId="0" shapeId="0" xr:uid="{E38960FE-3F99-4BCC-9852-599B5D20A2A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J22" authorId="0" shapeId="0" xr:uid="{AAB889F0-2864-4EDF-84CD-789AC63B79A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X22" authorId="0" shapeId="0" xr:uid="{D6DB21AC-AA2A-460D-BBC0-3C57695929A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22" authorId="0" shapeId="0" xr:uid="{392962F5-3E99-40FB-99FE-BA0B2550E4C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D22" authorId="0" shapeId="0" xr:uid="{2FE69CA1-1E27-47CE-B24B-A475829C361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F22" authorId="0" shapeId="0" xr:uid="{28D9E52B-55E3-4397-BF52-04BB9E94850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G22" authorId="0" shapeId="0" xr:uid="{68C21E69-D9EF-4F9A-B6EA-610E28950C5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H22" authorId="0" shapeId="0" xr:uid="{1C855AC0-50DF-444B-B944-AF188E0A9D9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22" authorId="0" shapeId="0" xr:uid="{78190E64-B4B6-4F23-A764-EE4D88F980D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22" authorId="0" shapeId="0" xr:uid="{7E0EF5EB-8F85-4E71-AE0D-F72B3C87C76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Y22" authorId="0" shapeId="0" xr:uid="{22CA804C-893B-403D-BC20-5AC0BBEB0A5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22" authorId="0" shapeId="0" xr:uid="{F3893390-B06A-4BD9-A5CA-39E6A00DFF2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22" authorId="0" shapeId="0" xr:uid="{A43B0A62-75AB-48B3-A3F3-2D35B24CBAF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22" authorId="0" shapeId="0" xr:uid="{E9381C6A-9764-4A61-815B-7B661A059D5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22" authorId="0" shapeId="0" xr:uid="{36C14828-664A-46EF-A5D6-7B88BB66FE6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N22" authorId="0" shapeId="0" xr:uid="{9261F8E6-E427-4263-91C5-4EDC430E741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O22" authorId="0" shapeId="0" xr:uid="{CEE607C0-09E9-4D2B-BDD6-C938DF6E25D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P22" authorId="0" shapeId="0" xr:uid="{710CA993-C3BD-4444-8805-EB27C940644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V22" authorId="0" shapeId="0" xr:uid="{61893DDC-8235-44A9-BB4C-84081A6E5FE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W22" authorId="0" shapeId="0" xr:uid="{B3D67BB1-8346-4256-81CB-3373AE4051F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X22" authorId="0" shapeId="0" xr:uid="{1BC70307-C0F8-49E1-8E6B-75BDB2CF512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Y22" authorId="0" shapeId="0" xr:uid="{903C17D1-BF8A-47C0-B7BC-67E4D355181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22" authorId="0" shapeId="0" xr:uid="{1EED244F-2EE1-41B6-A682-F29E222DBA1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22" authorId="0" shapeId="0" xr:uid="{5B6519ED-B0B5-44A5-BF75-FF17237E567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Q22" authorId="0" shapeId="0" xr:uid="{2FA2275E-C48A-4865-92E7-EF0DA9C71F7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Z22" authorId="0" shapeId="0" xr:uid="{5C4DA30F-8F6F-486D-8FA5-D0883FB176E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B22" authorId="0" shapeId="0" xr:uid="{97B5A19B-7AC1-47E4-97E1-8BDF182267D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P22" authorId="0" shapeId="0" xr:uid="{45DB5D16-9DF3-4D40-8876-1A1873BF3A6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Q22" authorId="0" shapeId="0" xr:uid="{B4EB44FD-F9D1-4D14-ABD7-799BD557DCB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22" authorId="0" shapeId="0" xr:uid="{DF2487CC-A546-4C2D-B6F8-ECCCCC71CBD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22" authorId="0" shapeId="0" xr:uid="{91122E5E-AA0B-40C7-BF39-BB82956BF9E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22" authorId="0" shapeId="0" xr:uid="{D3C65BDB-CF83-4654-B6F5-DDB9DBE20CE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W22" authorId="0" shapeId="0" xr:uid="{00F4653A-1AB4-4136-8264-EA2A4300CEA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X22" authorId="0" shapeId="0" xr:uid="{61669353-981D-496A-AE13-4B428C55865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Y22" authorId="0" shapeId="0" xr:uid="{A1ED2215-2DB4-404C-9041-916849591C6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Z22" authorId="0" shapeId="0" xr:uid="{DAF1603A-8C67-4F9A-8B47-24CAE83FE1C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22" authorId="0" shapeId="0" xr:uid="{7F2840DB-5054-4E46-96CD-A0035B11D9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H22" authorId="0" shapeId="0" xr:uid="{624C66EF-24C7-400C-A138-FE6C1F18A73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K22" authorId="0" shapeId="0" xr:uid="{45B2B455-5D16-4F77-83B1-215173D6487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M22" authorId="0" shapeId="0" xr:uid="{1F34DC1E-D430-4FB4-9EC4-9DC60A9F430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O22" authorId="0" shapeId="0" xr:uid="{BC2CB0D7-6E5F-413F-AA72-0D7EF08399C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23" authorId="0" shapeId="0" xr:uid="{A3AEDC20-6957-4CC4-BA9A-11A177714D4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23" authorId="0" shapeId="0" xr:uid="{B9B189B0-7664-4CEB-A4B7-CFBA79ED384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R23" authorId="0" shapeId="0" xr:uid="{0C45179D-969B-4953-BBC9-A49809533F9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Z23" authorId="0" shapeId="0" xr:uid="{311AD9E7-0EA1-415D-A33F-C4B156D39FD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23" authorId="0" shapeId="0" xr:uid="{E4995005-F8D4-48DC-AAC6-47EB5E70F6C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23" authorId="0" shapeId="0" xr:uid="{CCBBBA76-12AF-4E9F-8465-864982C9ACE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23" authorId="0" shapeId="0" xr:uid="{CD609AB7-60D9-4338-9565-63D53FC9F30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E23" authorId="0" shapeId="0" xr:uid="{FC81D0DD-DCC0-447B-86DD-BD68D9C795A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23" authorId="0" shapeId="0" xr:uid="{67123D22-8DDD-46B2-A973-50C379061FF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23" authorId="0" shapeId="0" xr:uid="{4C9B7C30-4264-4E6C-936B-094E119810C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V23" authorId="0" shapeId="0" xr:uid="{AA5104A8-C102-4C78-A46C-27ACBC1DEA4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23" authorId="0" shapeId="0" xr:uid="{2618EB6F-565B-4489-9C8A-0F600A91C11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23" authorId="0" shapeId="0" xr:uid="{12878E97-4FC9-47F6-BB19-459512CC5D8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23" authorId="0" shapeId="0" xr:uid="{CD8C4641-83E1-40C6-A39E-087BE5B5565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E23" authorId="0" shapeId="0" xr:uid="{FC5C375D-6C41-4113-B2CB-E27948C2DED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23" authorId="0" shapeId="0" xr:uid="{508CFB96-33A9-4E1E-872B-17B929CAD7D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23" authorId="0" shapeId="0" xr:uid="{0373A1FF-B47D-45EF-89C9-C541D138A7D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L23" authorId="0" shapeId="0" xr:uid="{C07A9F8F-6BDB-4EFE-B865-AAE99E7F560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23" authorId="0" shapeId="0" xr:uid="{67256365-F1E1-4D1D-8981-F9FDD4C3A18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23" authorId="0" shapeId="0" xr:uid="{FC21DB54-FE70-47DA-B11C-A7A597872C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J23" authorId="0" shapeId="0" xr:uid="{52727143-2C76-4D14-A6B3-703AF970862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X23" authorId="0" shapeId="0" xr:uid="{790E3C6E-B187-4046-B24C-DE8F63CEC25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23" authorId="0" shapeId="0" xr:uid="{E0DB341F-5815-4779-9A43-5B1825BDB96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Z23" authorId="0" shapeId="0" xr:uid="{36E68720-D2FB-4183-9F11-9822EB33117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F23" authorId="0" shapeId="0" xr:uid="{983DF593-3459-4D21-8204-D76B2AA2367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G23" authorId="0" shapeId="0" xr:uid="{5063C471-A161-463E-8A21-56008B2E3C6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H23" authorId="0" shapeId="0" xr:uid="{74E4643E-7590-4CCC-910B-F82B0DDE632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23" authorId="0" shapeId="0" xr:uid="{45047E06-6BE1-4B29-8429-A60B59E76CB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23" authorId="0" shapeId="0" xr:uid="{0530152D-1683-488C-A2A0-2AC7C538308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Y23" authorId="0" shapeId="0" xr:uid="{CECE59A3-C46A-401C-BE67-0D6D80706BA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A23" authorId="0" shapeId="0" xr:uid="{24649D65-E303-41DE-B774-8B6C48BDC46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C23" authorId="0" shapeId="0" xr:uid="{2C77E473-2634-4063-B7DC-C216F42AA3B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F23" authorId="0" shapeId="0" xr:uid="{E2C3DB04-9756-4243-B9AB-C126845499B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J23" authorId="0" shapeId="0" xr:uid="{F9601713-4772-4383-AFB0-7F0276B93A8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23" authorId="0" shapeId="0" xr:uid="{D9831ECC-EF75-440A-AB9A-BCD9507088F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N23" authorId="0" shapeId="0" xr:uid="{F502B9C4-D5A6-46E6-BEC4-05D84B78970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O23" authorId="0" shapeId="0" xr:uid="{6D395CC0-08A3-4A81-ADE6-F726FDCCA9C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P23" authorId="0" shapeId="0" xr:uid="{1500AB25-6023-4A96-BA93-13B24C41F80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23" authorId="0" shapeId="0" xr:uid="{1AF850BF-D294-42F9-B526-336536A94DA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T23" authorId="0" shapeId="0" xr:uid="{B9741C98-D35D-4DD2-9133-AC5E4C55879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V23" authorId="0" shapeId="0" xr:uid="{DE9A88BE-F80E-4C00-867F-0FE2D82252B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W23" authorId="0" shapeId="0" xr:uid="{6CDBC7C5-D1F4-4327-8B46-3142C8ED44A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X23" authorId="0" shapeId="0" xr:uid="{7655C159-CE5D-476E-9AB5-187421B5C38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Y23" authorId="0" shapeId="0" xr:uid="{66524C26-F035-4D9B-9853-5AF7A05453E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23" authorId="0" shapeId="0" xr:uid="{4A542583-D791-4461-B745-904BAB10E8B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23" authorId="0" shapeId="0" xr:uid="{2623A733-4B92-4757-881E-77E7EE3EA92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Q23" authorId="0" shapeId="0" xr:uid="{C6D9EE11-A6CB-4EEE-A81D-C0922CF2F26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S23" authorId="0" shapeId="0" xr:uid="{3E6BE3E7-E59D-4713-9A25-76AFD3A2719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Z23" authorId="0" shapeId="0" xr:uid="{93AEED0E-BC67-4641-A6BB-A4E0252393A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P23" authorId="0" shapeId="0" xr:uid="{66CCADA6-62AA-4C30-A811-661FEC8705A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Q23" authorId="0" shapeId="0" xr:uid="{86B67A1D-C435-454C-B53C-3C00F8F040B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23" authorId="0" shapeId="0" xr:uid="{E256D3DF-3014-4744-875C-BAA13AC32D2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23" authorId="0" shapeId="0" xr:uid="{54461D6E-A427-4181-8197-649B7B7B992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W23" authorId="0" shapeId="0" xr:uid="{BB9A8E65-8882-4D93-8B13-5945A16A40F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X23" authorId="0" shapeId="0" xr:uid="{D677F2C4-27CE-4864-9CD2-D49AAFACAA7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Y23" authorId="0" shapeId="0" xr:uid="{D0567261-8FC7-435D-AA0F-62FEE1B4C73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Z23" authorId="0" shapeId="0" xr:uid="{E9AAFEF1-BDC9-40FE-BA37-3C5C446EFD1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23" authorId="0" shapeId="0" xr:uid="{AEB36414-84A4-4400-ABF2-98259997676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H23" authorId="0" shapeId="0" xr:uid="{F6B8E2B2-F41E-48CD-ABD7-C1623BBB002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K23" authorId="0" shapeId="0" xr:uid="{7E2D4BED-4EC3-4086-B10E-DB70DC42333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M23" authorId="0" shapeId="0" xr:uid="{E1AB6860-7874-4113-A422-0F7A748D467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O23" authorId="0" shapeId="0" xr:uid="{E2679340-4F74-48C6-8D3C-E469A5F2E5E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24" authorId="0" shapeId="0" xr:uid="{1265242F-F586-4381-B3EA-4F8CF5D1968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24" authorId="0" shapeId="0" xr:uid="{8086B1FB-5BB6-46FE-87D9-BD138C47E90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P24" authorId="0" shapeId="0" xr:uid="{7DE82918-A337-43AF-A832-AEFF8FBA368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24" authorId="0" shapeId="0" xr:uid="{6C9AFB05-1231-4157-9BA3-6E8592F80F1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Z24" authorId="0" shapeId="0" xr:uid="{901AE96A-5498-4C44-AF9D-711EDA1081A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24" authorId="0" shapeId="0" xr:uid="{1CADB9B0-2276-4FBB-8F67-514C1A3BFF7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24" authorId="0" shapeId="0" xr:uid="{FA6E2D84-4318-454C-8D22-3ACAA869CD6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24" authorId="0" shapeId="0" xr:uid="{433155ED-EA4D-4F5B-B10A-6660D004A4C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24" authorId="0" shapeId="0" xr:uid="{E48F3AF3-198A-4A66-B45A-C78A403E6E0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N24" authorId="0" shapeId="0" xr:uid="{BB0271AF-0CD7-43F0-8C71-4FCDA83B99B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O24" authorId="0" shapeId="0" xr:uid="{1EDB9759-AAC2-485E-8266-168A3E35010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P24" authorId="0" shapeId="0" xr:uid="{46114001-86D7-4700-BF67-BC273091847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Q24" authorId="0" shapeId="0" xr:uid="{573C2EEF-6B6D-4106-A5F0-82841837FCE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24" authorId="0" shapeId="0" xr:uid="{E47D9E65-CA5B-4A5D-91A4-38BD7FBB9E6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Z24" authorId="0" shapeId="0" xr:uid="{CB9966C6-FC18-4050-9B24-A55E27DAEBE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A24" authorId="0" shapeId="0" xr:uid="{DC95CF3D-C2C6-46AC-AE58-E8303C9262E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C24" authorId="0" shapeId="0" xr:uid="{42F5F634-77A1-4F2F-B8A5-2AA26547871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E24" authorId="0" shapeId="0" xr:uid="{7A1C025F-B3DE-4CF2-93C2-2FE98A22E95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24" authorId="0" shapeId="0" xr:uid="{93173CCD-F70C-4921-8EF0-C9E727E9D03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24" authorId="0" shapeId="0" xr:uid="{280C9B70-0619-4594-AE35-3F3114BD5A7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V24" authorId="0" shapeId="0" xr:uid="{C3057649-7460-464C-94A5-9AD01AC27BC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24" authorId="0" shapeId="0" xr:uid="{6BAE6427-6294-443A-B405-5CCB28B7BAA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24" authorId="0" shapeId="0" xr:uid="{69193530-5B41-455A-98C1-1F71684388C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E24" authorId="0" shapeId="0" xr:uid="{9614CDBA-E8AC-47D2-9567-E7C3C77E34B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24" authorId="0" shapeId="0" xr:uid="{CAEDBA85-6E35-42DB-AB8E-0FFEDA7C4AC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24" authorId="0" shapeId="0" xr:uid="{90FF126A-DD47-4865-875E-E77FEB274DC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L24" authorId="0" shapeId="0" xr:uid="{C2CC2952-2988-4F8D-8230-C3F009CEB7C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24" authorId="0" shapeId="0" xr:uid="{051555B9-8763-43DD-82A2-9120260BA64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T24" authorId="0" shapeId="0" xr:uid="{1DFCB704-9759-4710-ACC5-1B4DB228DF6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V24" authorId="0" shapeId="0" xr:uid="{8E26F76B-8E5F-40A4-A0F1-E4DD405CB76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24" authorId="0" shapeId="0" xr:uid="{1E7431B4-B189-47E9-9B6D-1278E749DF0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24" authorId="0" shapeId="0" xr:uid="{F084E27E-40AB-478F-B9F2-658F1960EEC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24" authorId="0" shapeId="0" xr:uid="{0F266806-BF6F-4360-86BC-ED94619BD4E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J24" authorId="0" shapeId="0" xr:uid="{5D084061-6E84-4889-939C-90F1C69D9B5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R24" authorId="0" shapeId="0" xr:uid="{89FD9D23-62E1-4B94-B75C-70AFE458DC8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X24" authorId="0" shapeId="0" xr:uid="{542E8E19-EA9A-4548-93E3-702FEDADEE5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24" authorId="0" shapeId="0" xr:uid="{50D9A8C4-F5AD-4C2D-8384-F90DC9A3497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Z24" authorId="0" shapeId="0" xr:uid="{C7A829E3-BFD1-402D-AA4C-D9ED02DA6DD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F24" authorId="0" shapeId="0" xr:uid="{40682730-B956-40D3-BB43-F684B86AFB6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G24" authorId="0" shapeId="0" xr:uid="{1C344706-A89C-48B9-AD45-63CEF17ED9F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H24" authorId="0" shapeId="0" xr:uid="{B5978A73-8D24-4E91-BD59-AF8377AB7B8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24" authorId="0" shapeId="0" xr:uid="{278F3875-2B8B-4B0B-9FB3-F06E5FF61EB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24" authorId="0" shapeId="0" xr:uid="{1CAD39D3-57FA-4C29-8B50-DD19E39496A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X24" authorId="0" shapeId="0" xr:uid="{7DF6C9EF-8BC0-48C8-9603-36C1FB67D27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Y24" authorId="0" shapeId="0" xr:uid="{0B6B1E9D-FB0E-45B3-BAC8-BB85DC54CAA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24" authorId="0" shapeId="0" xr:uid="{4A54E90C-B48A-4D14-80EB-62B38B5D645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24" authorId="0" shapeId="0" xr:uid="{0BAD66BF-555D-4631-91FA-B688F09EF78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24" authorId="0" shapeId="0" xr:uid="{6C8A349B-9A46-4A30-8BD6-725F792E1E0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F24" authorId="0" shapeId="0" xr:uid="{FCD33A0D-F02E-4FE0-91C4-21C4F1503D0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J24" authorId="0" shapeId="0" xr:uid="{D9B139C5-D64A-4019-AD6E-DC8CDB6AE73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24" authorId="0" shapeId="0" xr:uid="{D816D19F-CAC8-43E3-A25D-C37F2C3A7BA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O24" authorId="0" shapeId="0" xr:uid="{6A327547-076B-420F-AF06-78531671F2D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P24" authorId="0" shapeId="0" xr:uid="{0F50C3F1-6DAC-4C2C-994B-C36B1D5751F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X24" authorId="0" shapeId="0" xr:uid="{64F4CCFD-F909-468F-866B-0174E573CEB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Y24" authorId="0" shapeId="0" xr:uid="{55CF5A8F-414F-4148-97F2-FD971AD1C7A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24" authorId="0" shapeId="0" xr:uid="{3F20BB18-5054-4AD0-B221-5BE3D99A553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O24" authorId="0" shapeId="0" xr:uid="{AD975D05-5BAB-4E47-B3D2-768628B4B0F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Q24" authorId="0" shapeId="0" xr:uid="{B8ACDB14-CB55-46AC-B110-3E2AE536EE6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S24" authorId="0" shapeId="0" xr:uid="{93512C0B-AD3C-431A-89C6-47C8E16BD52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Z24" authorId="0" shapeId="0" xr:uid="{1302B664-F9E6-466A-A3D0-D61FB705070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P24" authorId="0" shapeId="0" xr:uid="{098D4A11-70AE-4C95-8072-F6A751E3FD7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Q24" authorId="0" shapeId="0" xr:uid="{439B44BD-8DD8-4BB6-80A6-BD4B3FC45D3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24" authorId="0" shapeId="0" xr:uid="{0F922AEA-B386-48DD-81BF-721359896C3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24" authorId="0" shapeId="0" xr:uid="{D85AC4F8-050B-4C2D-A286-A86D0D8E942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24" authorId="0" shapeId="0" xr:uid="{61092A64-76DB-4B33-B614-35538299312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X24" authorId="0" shapeId="0" xr:uid="{C35FD674-5940-4552-9A62-C2D277495AE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Y24" authorId="0" shapeId="0" xr:uid="{3EBCEAA3-51CC-4EA8-9FFD-FD34E1E2FC4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Z24" authorId="0" shapeId="0" xr:uid="{808CF7C4-C252-4842-AD86-FE638F1FDC7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H24" authorId="0" shapeId="0" xr:uid="{08EC05B3-5EA2-4D07-B2E8-FFB86573E97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J24" authorId="0" shapeId="0" xr:uid="{871802F0-D73A-4F75-8410-20419F72951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K24" authorId="0" shapeId="0" xr:uid="{18A75BF0-CE11-4B0D-A7D4-AC890C83612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M24" authorId="0" shapeId="0" xr:uid="{6C7E4D88-5EB3-4658-8F3F-14CA06B6DEF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O24" authorId="0" shapeId="0" xr:uid="{E8763305-9CDD-493B-961E-B648B4E051B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P24" authorId="0" shapeId="0" xr:uid="{1305FB1D-45C2-4B7C-B493-B016A29D93B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25" authorId="0" shapeId="0" xr:uid="{070C09EF-459D-4F4C-BB57-8170851A468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P25" authorId="0" shapeId="0" xr:uid="{90FFFBBE-0925-42E2-9100-37DE034F605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25" authorId="0" shapeId="0" xr:uid="{B54C3616-E2B6-4741-ADA0-6ED3AD227BE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Z25" authorId="0" shapeId="0" xr:uid="{798C4B90-4B7E-4C33-92BD-3589655D0C5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25" authorId="0" shapeId="0" xr:uid="{E001F9CE-DB23-4C10-A8A7-9D5674B0673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25" authorId="0" shapeId="0" xr:uid="{1A653E61-1838-4995-8CEA-D1061646A61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25" authorId="0" shapeId="0" xr:uid="{B36B02DB-567C-45F9-B486-35712F4A6B7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L25" authorId="0" shapeId="0" xr:uid="{34471718-1AF1-420D-8C8C-CAA2BDC61AE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O25" authorId="0" shapeId="0" xr:uid="{EE62364F-46AF-489E-824B-8E997391562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P25" authorId="0" shapeId="0" xr:uid="{EA49F871-D58F-4DD9-9699-4FE11BF10AE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Q25" authorId="0" shapeId="0" xr:uid="{2D7224CF-6358-4B03-8AF0-B089D3CA60B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X25" authorId="0" shapeId="0" xr:uid="{BD8D827F-07D9-4291-81DC-687A8BDBFEE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A25" authorId="0" shapeId="0" xr:uid="{756CD929-0244-49B2-8091-22E130BE4BC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C25" authorId="0" shapeId="0" xr:uid="{1DE00998-1CEC-431D-8689-46D81E7BDF6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D25" authorId="0" shapeId="0" xr:uid="{A92A3ACF-A1FB-4A4A-8E53-CD10DAEAFCC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25" authorId="0" shapeId="0" xr:uid="{27033B84-6F3D-47C9-AEEA-C88F2DB26C7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25" authorId="0" shapeId="0" xr:uid="{1D4C5562-DD52-401B-B99C-56B7A9EE6FB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25" authorId="0" shapeId="0" xr:uid="{3D2CCEA0-F449-483D-A87E-3146EDF4766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25" authorId="0" shapeId="0" xr:uid="{FB1C1AF5-9B20-4758-8FEE-16661E6465F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25" authorId="0" shapeId="0" xr:uid="{928B709E-1B0D-48C8-9134-55F66DF16FF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E25" authorId="0" shapeId="0" xr:uid="{64B26E8C-7ED9-49DD-846D-CC81F3C33B1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I25" authorId="0" shapeId="0" xr:uid="{73A94E96-1172-4645-94F9-9B930FBC502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25" authorId="0" shapeId="0" xr:uid="{47E4C3F2-E3A5-458A-9B00-DD0F1364449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L25" authorId="0" shapeId="0" xr:uid="{31D16666-1EF3-4159-9C9B-32C1428DF3D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25" authorId="0" shapeId="0" xr:uid="{1B1EC71B-EBC9-4986-87A5-10BEE2D97D2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T25" authorId="0" shapeId="0" xr:uid="{4B7E2E5A-DCCC-4D27-8F0C-65632CFBFA3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25" authorId="0" shapeId="0" xr:uid="{D7FDBB5F-7D41-4625-86DA-984B66155E9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25" authorId="0" shapeId="0" xr:uid="{D52116BF-97CD-487B-AA06-B08C0B06F81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25" authorId="0" shapeId="0" xr:uid="{870FBF40-7B54-444E-9D7E-FBFFEBF9539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B25" authorId="0" shapeId="0" xr:uid="{4B689FB5-FF88-49B7-B34D-23CCAC567D8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J25" authorId="0" shapeId="0" xr:uid="{79C2C218-8267-4F5A-9F24-5D04FD8CD0C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X25" authorId="0" shapeId="0" xr:uid="{97B1BDFE-36D2-499B-8A55-8ED3CBDA625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25" authorId="0" shapeId="0" xr:uid="{3B15B173-9868-4A2D-BAC5-34E0912FD23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D25" authorId="0" shapeId="0" xr:uid="{F6451993-1B40-4B94-BDF8-2E211978C8F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E25" authorId="0" shapeId="0" xr:uid="{BB0A8FBE-FC6B-4CF9-B7B1-FC19C9DFA0B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G25" authorId="0" shapeId="0" xr:uid="{E585823C-6CEE-4691-9A31-DCC2A1F91F7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H25" authorId="0" shapeId="0" xr:uid="{B42C5386-49B7-43C0-B669-0A5323B8AC3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25" authorId="0" shapeId="0" xr:uid="{2B58BD7B-A702-4EED-9CFA-22C47B8C70D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25" authorId="0" shapeId="0" xr:uid="{11309ECB-734D-4CC7-90EA-BA001164E62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S25" authorId="0" shapeId="0" xr:uid="{D29A8F5E-220F-4333-AEAB-892B9BB4349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U25" authorId="0" shapeId="0" xr:uid="{C8B5DFC2-163B-4146-82F3-4DF49323DAD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25" authorId="0" shapeId="0" xr:uid="{BBB4F480-7A78-4429-A1B6-3B60C550F71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Y25" authorId="0" shapeId="0" xr:uid="{7209D970-CB98-4957-8E03-05EAFFD9F82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25" authorId="0" shapeId="0" xr:uid="{1926E492-19C4-429E-AC6F-EAED4FC9A93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25" authorId="0" shapeId="0" xr:uid="{E1A14F2A-10D1-42C4-9849-C2F650B709B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25" authorId="0" shapeId="0" xr:uid="{92E086C8-612E-4426-A3A3-3A078778976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25" authorId="0" shapeId="0" xr:uid="{7A861729-7087-492B-8D31-CFBC45E5CD8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N25" authorId="0" shapeId="0" xr:uid="{8C783669-6B29-463A-8029-21FD1376AFC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O25" authorId="0" shapeId="0" xr:uid="{B329E1E3-5443-4C3F-9E79-6D303E8091E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25" authorId="0" shapeId="0" xr:uid="{1B8D9468-46B9-4A58-9B6C-D8F6DF3494B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V25" authorId="0" shapeId="0" xr:uid="{F78D4D8A-E197-4A3D-B0DB-1795E969439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W25" authorId="0" shapeId="0" xr:uid="{70DE055A-6D24-48B5-9426-F3846B62E44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X25" authorId="0" shapeId="0" xr:uid="{86915A80-2143-4A2C-968C-AE42F0E9435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Y25" authorId="0" shapeId="0" xr:uid="{F746D544-63DA-41BC-8870-D0C09C11D34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25" authorId="0" shapeId="0" xr:uid="{AC5381D7-1266-455F-B116-D75A2801E3C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N25" authorId="0" shapeId="0" xr:uid="{CC70D8C7-34B8-4327-97C4-7E3FFBD1E5D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O25" authorId="0" shapeId="0" xr:uid="{967BB8D2-CFE2-47FA-99E1-0F1A72A82A1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Q25" authorId="0" shapeId="0" xr:uid="{E6BCADD4-57B5-4206-93D4-F05BA893752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S25" authorId="0" shapeId="0" xr:uid="{58E2A7F4-1109-4BB3-B656-29C011EB2C6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Z25" authorId="0" shapeId="0" xr:uid="{0D554DDF-10C7-4855-A12E-6EB5BF2054F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B25" authorId="0" shapeId="0" xr:uid="{2C7AB872-555F-4747-8069-C757EE5DA2D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J25" authorId="0" shapeId="0" xr:uid="{422EBEBB-DDEE-499E-BFFC-FC7460EBA1F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P25" authorId="0" shapeId="0" xr:uid="{A446E396-DE07-4457-8921-332A73E7EC5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Q25" authorId="0" shapeId="0" xr:uid="{7A916637-8C44-4412-9171-3536FDF197B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R25" authorId="0" shapeId="0" xr:uid="{574151C7-E5E8-4081-835F-BCD2E745705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25" authorId="0" shapeId="0" xr:uid="{A95FB05C-9B80-479D-A18C-AC151962273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25" authorId="0" shapeId="0" xr:uid="{69CA3BD0-534D-4EC8-BB36-BAD78063CB7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W25" authorId="0" shapeId="0" xr:uid="{478FD014-4980-4703-A593-00E1D8B88E4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X25" authorId="0" shapeId="0" xr:uid="{EFFF2174-94E0-40F8-AD10-811EEE476E5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Y25" authorId="0" shapeId="0" xr:uid="{E0FA0126-5CB1-40A2-8B1F-23311B9D3E1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Z25" authorId="0" shapeId="0" xr:uid="{14ADB98C-522E-454A-8075-A9C1D2B24A3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A25" authorId="0" shapeId="0" xr:uid="{3781052E-DC8D-4A85-AC71-700681CBF86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H25" authorId="0" shapeId="0" xr:uid="{A0D834E7-E05C-40A4-B19F-4E9E36BDBE8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J25" authorId="0" shapeId="0" xr:uid="{BD2B66E4-E517-4B19-B436-5C5476466A9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K25" authorId="0" shapeId="0" xr:uid="{4FC2C65A-AD00-4EAE-A2E7-BCAC21877CF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M25" authorId="0" shapeId="0" xr:uid="{A7DFB77C-BCFD-4C3E-BDB1-CBE6ED00F6D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O25" authorId="0" shapeId="0" xr:uid="{A91E3F57-6C99-4A7C-A31F-CB0623BFB3E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P25" authorId="0" shapeId="0" xr:uid="{CEE75632-02EF-4FE5-91BE-B26E8DEDF6C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26" authorId="0" shapeId="0" xr:uid="{13A64EB3-6A0B-4276-A88D-13304891700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26" authorId="0" shapeId="0" xr:uid="{8CDBAEC2-9D7B-4B2A-AD5D-FC8C9902539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26" authorId="0" shapeId="0" xr:uid="{AF435961-BD23-42E4-9071-8AED74FE8D7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26" authorId="0" shapeId="0" xr:uid="{AAFC97B3-1BAC-4171-B28D-34E75B0DF29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P26" authorId="0" shapeId="0" xr:uid="{22C113B8-8275-411C-96B9-005C95332B7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26" authorId="0" shapeId="0" xr:uid="{AF934A5D-0511-46AD-9274-F86A387D8D2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Z26" authorId="0" shapeId="0" xr:uid="{497B592C-D15D-462C-9B4A-97FDD394CCA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26" authorId="0" shapeId="0" xr:uid="{0B3D2ACB-37E2-492B-A379-F3DC083C305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26" authorId="0" shapeId="0" xr:uid="{B5933F66-9F60-4FD5-BC82-94EEC5525A3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26" authorId="0" shapeId="0" xr:uid="{667AF973-88B5-4595-9BBB-BDC367F6A9F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26" authorId="0" shapeId="0" xr:uid="{80927BC8-023F-438E-A02E-B40AB21A185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A26" authorId="0" shapeId="0" xr:uid="{E1031FBB-E5C1-4067-A8FD-BE6130175E1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C26" authorId="0" shapeId="0" xr:uid="{B60BE22C-3A1C-42DF-9FF7-4192A6224DF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26" authorId="0" shapeId="0" xr:uid="{F7AD9CF8-4F6C-48BA-B27F-06913D125B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V26" authorId="0" shapeId="0" xr:uid="{6A79EA36-3947-4B9B-B76F-21968F14D0C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26" authorId="0" shapeId="0" xr:uid="{B0B6EDE0-EDA1-496D-8656-5BAF529F5BC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26" authorId="0" shapeId="0" xr:uid="{58647319-C7F4-4D53-B082-71A662A6DEC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26" authorId="0" shapeId="0" xr:uid="{3306045E-DE5F-4429-9F64-CB31B7682D2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I26" authorId="0" shapeId="0" xr:uid="{82F56F57-8C45-4D9C-AF96-7B216A3E2E3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26" authorId="0" shapeId="0" xr:uid="{EDB6A7F8-2EF5-4CAF-B18A-FF8CDAFF6F0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L26" authorId="0" shapeId="0" xr:uid="{2FF6E155-FFD7-4E11-A8AC-6F0F52A92F4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26" authorId="0" shapeId="0" xr:uid="{ED1796BF-BBAF-433D-A45F-66610DD45A3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T26" authorId="0" shapeId="0" xr:uid="{220CAA2A-227D-4692-B258-825B25BC7A1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26" authorId="0" shapeId="0" xr:uid="{BBA87149-B7A7-4DDF-8AD1-D01856A69D9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26" authorId="0" shapeId="0" xr:uid="{8B6409F6-2019-4B6E-A29C-0FDD00B145D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26" authorId="0" shapeId="0" xr:uid="{3EF4F31E-42F2-46CD-937B-8FB067DFE45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J26" authorId="0" shapeId="0" xr:uid="{9AF42E6A-14F2-4A02-A226-EE1BA406FD7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X26" authorId="0" shapeId="0" xr:uid="{981DCF57-7B10-4F87-ABBA-5478AFC759A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26" authorId="0" shapeId="0" xr:uid="{9B906DA0-9CAC-42A4-9A8B-296E75DE543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E26" authorId="0" shapeId="0" xr:uid="{43B79ECD-1603-4486-B366-C51CD837088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G26" authorId="0" shapeId="0" xr:uid="{0CB52B1E-5104-45AD-9A3F-60A047A5CA3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H26" authorId="0" shapeId="0" xr:uid="{C4C8EEB9-7E34-4267-8861-C4C13F9447C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26" authorId="0" shapeId="0" xr:uid="{09B1D669-C726-4627-8651-760EEF4D017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26" authorId="0" shapeId="0" xr:uid="{15C80567-F392-44E9-8940-BDDCF24B084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Y26" authorId="0" shapeId="0" xr:uid="{2A6B5136-C9AD-440E-AC3B-BA820B79FC9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26" authorId="0" shapeId="0" xr:uid="{F2468D51-7252-4FC8-AE24-C6C764438A3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26" authorId="0" shapeId="0" xr:uid="{375216D9-B38E-4535-B515-8340A08735E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I26" authorId="0" shapeId="0" xr:uid="{FDE88997-FE5A-4092-8ED8-36AD1C3E019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26" authorId="0" shapeId="0" xr:uid="{4D7E83F2-3B97-474E-9EC3-0A9059A0CC2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26" authorId="0" shapeId="0" xr:uid="{189C0BB1-16F8-409E-A5DA-008BD789E6A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N26" authorId="0" shapeId="0" xr:uid="{73242E03-3E44-47C3-B6F5-0D718C06FC6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O26" authorId="0" shapeId="0" xr:uid="{9DA33DF3-0A9D-44A8-9162-85785F3FBFA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P26" authorId="0" shapeId="0" xr:uid="{0B4C4775-9B11-4FB0-AA20-2958FBCEA1F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U26" authorId="0" shapeId="0" xr:uid="{9CE176C7-1DA3-4CF6-B802-F32280CC37F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W26" authorId="0" shapeId="0" xr:uid="{0E80B39F-9249-4882-BC7F-5A2C3ECAD28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X26" authorId="0" shapeId="0" xr:uid="{6889D4F8-2DD4-43E6-8426-A1F278ACD27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Y26" authorId="0" shapeId="0" xr:uid="{2C047862-9A19-4141-808C-3E65095FF8C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26" authorId="0" shapeId="0" xr:uid="{455DF355-150B-4786-A3AC-0CF93949A8A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O26" authorId="0" shapeId="0" xr:uid="{576CBD67-8E9F-4586-8969-BA4D16891D1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Q26" authorId="0" shapeId="0" xr:uid="{028AFF48-1C50-4319-B6C4-C11631DA5BC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S26" authorId="0" shapeId="0" xr:uid="{6E3A1226-25CD-43B6-B8AA-E07AFE00AEB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T26" authorId="0" shapeId="0" xr:uid="{9BD3CD92-650C-4C1B-927E-7EB615C0AD5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Z26" authorId="0" shapeId="0" xr:uid="{C049A01F-34F0-419E-8166-E0ACD62BBA8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B26" authorId="0" shapeId="0" xr:uid="{83B2EA7A-101C-4806-BD01-BCE8CC1A8D5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H26" authorId="0" shapeId="0" xr:uid="{A4FE29F6-A793-48E4-BCA3-0E3458A3163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J26" authorId="0" shapeId="0" xr:uid="{CA1DDCC5-F998-4696-A518-B3CF4367A3E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P26" authorId="0" shapeId="0" xr:uid="{586CCB79-0EB1-4B83-BA25-B8A24503E96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Q26" authorId="0" shapeId="0" xr:uid="{F82F9687-8345-463B-A93E-58E591B885F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R26" authorId="0" shapeId="0" xr:uid="{CF171BB4-FB61-4222-BD4D-EA2E8CD1601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26" authorId="0" shapeId="0" xr:uid="{63439E46-2A9D-4AFB-A390-7DE656B4A31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26" authorId="0" shapeId="0" xr:uid="{FCC60956-9721-4931-BB72-037BD5D9611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W26" authorId="0" shapeId="0" xr:uid="{8AE6E2E6-F45F-4792-B9AE-C4BE7E4F261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X26" authorId="0" shapeId="0" xr:uid="{6CF4D0C4-30B6-46E8-B5D9-5C674A04524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Y26" authorId="0" shapeId="0" xr:uid="{1AE35617-452B-433B-AC8D-468C6F51F81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Z26" authorId="0" shapeId="0" xr:uid="{8C5D119D-1EB4-443D-A330-EEAD63B1DCC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A26" authorId="0" shapeId="0" xr:uid="{B3C88C03-8FAF-4EE5-AA93-2402D721665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H26" authorId="0" shapeId="0" xr:uid="{8C5386C8-9F25-4985-AFD7-E39CCB7A653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K26" authorId="0" shapeId="0" xr:uid="{219DBC5D-E5FC-47CB-A976-56A296FFA00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M26" authorId="0" shapeId="0" xr:uid="{D6072EDA-09CF-463A-BF6D-740A5250749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O26" authorId="0" shapeId="0" xr:uid="{806D364B-C92D-4B50-A89E-5AC053E449A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P26" authorId="0" shapeId="0" xr:uid="{8B13A75B-8DFB-46E0-AE21-CE3ACD7679A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27" authorId="0" shapeId="0" xr:uid="{F26FE66E-C8D7-43BB-A3AE-4FFFD39B562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27" authorId="0" shapeId="0" xr:uid="{74AB04A6-6538-4093-9386-285AA09DE9D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27" authorId="0" shapeId="0" xr:uid="{2295310B-64C9-4E9F-A73E-D6F1E507BAE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27" authorId="0" shapeId="0" xr:uid="{16E64873-155D-47FB-87E3-4D0F64B45BC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K27" authorId="0" shapeId="0" xr:uid="{B57D8BDE-8B7C-459F-A1C6-14010B1B43A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27" authorId="0" shapeId="0" xr:uid="{BE9ECEC1-2A90-4BB5-99AF-A7119CFC148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M27" authorId="0" shapeId="0" xr:uid="{8CFCCE2D-1EC0-4D1C-94F5-66E7172E00C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27" authorId="0" shapeId="0" xr:uid="{C8B6CA19-1A2C-4B26-81BE-6703C7AE30D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27" authorId="0" shapeId="0" xr:uid="{00F2F908-7181-404E-8843-1D2F0A8BD00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27" authorId="0" shapeId="0" xr:uid="{1A7DC6D9-B8A3-4E75-89EC-D2B1D14C5B4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27" authorId="0" shapeId="0" xr:uid="{D118C9C6-19AD-4C23-8D3A-91ACB22F756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P27" authorId="0" shapeId="0" xr:uid="{170BE013-3B34-4922-BEC7-F5D2951737C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Q27" authorId="0" shapeId="0" xr:uid="{01331854-4752-48DA-9F37-2623CA27E6D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27" authorId="0" shapeId="0" xr:uid="{F1E3CBEC-652A-40E5-800F-0B6242490DB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27" authorId="0" shapeId="0" xr:uid="{45085459-698F-4D75-BFA5-A6E19F96374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V27" authorId="0" shapeId="0" xr:uid="{C96687F8-FD83-4B7B-AB66-C4451270812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D27" authorId="0" shapeId="0" xr:uid="{7541B0F6-BF1C-4B51-927A-79268A98480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E27" authorId="0" shapeId="0" xr:uid="{7C230C25-BB24-4A3A-B204-9F2D008D5F7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I27" authorId="0" shapeId="0" xr:uid="{F7ADD785-97D9-4C1F-9E2F-293E863C971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27" authorId="0" shapeId="0" xr:uid="{752E7162-B041-4546-AF66-6D5C9F347EA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27" authorId="0" shapeId="0" xr:uid="{4D6032EF-A483-4233-9BAC-9868EF36EEA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T27" authorId="0" shapeId="0" xr:uid="{A3729C49-F5DE-4438-BF94-402B162386E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27" authorId="0" shapeId="0" xr:uid="{6E991B6D-784C-474D-8132-61343E84CF5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27" authorId="0" shapeId="0" xr:uid="{7A268596-75F4-46CE-A851-85BD84D24FF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D27" authorId="0" shapeId="0" xr:uid="{E42FE085-D8DD-478E-B087-3A25861745E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J27" authorId="0" shapeId="0" xr:uid="{0F9A28AA-087E-4683-BC42-011822E6413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X27" authorId="0" shapeId="0" xr:uid="{D0C77482-1A48-4C9A-9076-206939C336B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27" authorId="0" shapeId="0" xr:uid="{9BA3B5FF-6448-4A69-91BE-A65361D94EA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E27" authorId="0" shapeId="0" xr:uid="{0DD996FB-B951-4242-BFBF-2B40E655C3A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G27" authorId="0" shapeId="0" xr:uid="{FB6B64C5-8857-48DA-A956-B2EA6D3C05F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H27" authorId="0" shapeId="0" xr:uid="{6658B2A1-A995-4738-9A16-FF30DA2B985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27" authorId="0" shapeId="0" xr:uid="{6DBB3662-8AC4-4EB2-B36D-E3E9B32E0D1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P27" authorId="0" shapeId="0" xr:uid="{E9D40A0B-B911-44B9-995C-F84F4874363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S27" authorId="0" shapeId="0" xr:uid="{440E859F-671D-48A8-AE37-942A2334CF5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U27" authorId="0" shapeId="0" xr:uid="{76AC5B88-DF01-49EE-A5F8-04A03FC2EEC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27" authorId="0" shapeId="0" xr:uid="{9B50F01F-463D-45E7-96CF-81F855322B8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Y27" authorId="0" shapeId="0" xr:uid="{A0619915-BE4A-43F5-AB95-C3CCFAF6F0C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27" authorId="0" shapeId="0" xr:uid="{31713B10-475E-44A8-959D-FA6E82F08E0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27" authorId="0" shapeId="0" xr:uid="{E71C02C9-D5CB-4EE6-8B28-952381E36B4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27" authorId="0" shapeId="0" xr:uid="{3AEC9E3F-5DC1-41BF-8B5F-730BB5AA0D4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J27" authorId="0" shapeId="0" xr:uid="{C9D4501F-5F16-41A3-B17C-AE586717E4F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27" authorId="0" shapeId="0" xr:uid="{B89C6506-BC3D-42D3-85CC-975D8F81CAD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N27" authorId="0" shapeId="0" xr:uid="{3C560178-0336-425E-BE19-313D6B5F1BF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O27" authorId="0" shapeId="0" xr:uid="{8ECC1534-FE68-48EF-B58F-AFC689A027F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P27" authorId="0" shapeId="0" xr:uid="{879A1BA5-977E-4FAF-87BF-231584D21B9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X27" authorId="0" shapeId="0" xr:uid="{9DDEB90E-8F9B-436A-8E2B-995EAC8E6D3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Y27" authorId="0" shapeId="0" xr:uid="{6A7A9F8D-B31D-464D-A391-665AF21D30D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L27" authorId="0" shapeId="0" xr:uid="{B50D31C8-A4B9-48BE-BA4A-C2EF4FBF8F3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O27" authorId="0" shapeId="0" xr:uid="{D9ACCD14-A2C5-40F4-A1E0-BFA1EB8764A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Q27" authorId="0" shapeId="0" xr:uid="{84D576DB-EEE1-4589-8977-CFB7E7610F0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S27" authorId="0" shapeId="0" xr:uid="{753D1E3D-8500-4C0B-86DC-5111B8D90DE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Z27" authorId="0" shapeId="0" xr:uid="{F00EB13C-317F-4461-8423-F55F40F951A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H27" authorId="0" shapeId="0" xr:uid="{ECDD3224-FBBD-43A2-B35E-E372B1B37B8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J27" authorId="0" shapeId="0" xr:uid="{AB69A5F9-509B-4F7B-8B84-1853C13254E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P27" authorId="0" shapeId="0" xr:uid="{759654D1-C91A-46E5-8D83-CABA10037A0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Q27" authorId="0" shapeId="0" xr:uid="{E800C837-E189-4287-BC42-A1148952CA1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27" authorId="0" shapeId="0" xr:uid="{1E2ED10D-EEE8-4A7B-AA24-4FDF9F20142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27" authorId="0" shapeId="0" xr:uid="{04564B41-EE92-427B-9810-530115A5F56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27" authorId="0" shapeId="0" xr:uid="{F573E2AD-5785-4B4D-AC86-ACE07B95C82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Y27" authorId="0" shapeId="0" xr:uid="{46E1D548-AEAA-4B1D-B1C1-45BA0F559FE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Z27" authorId="0" shapeId="0" xr:uid="{9EB46E6D-49F1-4CDE-A29A-9A181F706CE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27" authorId="0" shapeId="0" xr:uid="{ED3C6FF7-5FC5-426C-B491-ED7D0C84226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H27" authorId="0" shapeId="0" xr:uid="{597C565B-10B4-43EA-A9AA-2966945DEF0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K27" authorId="0" shapeId="0" xr:uid="{874F2FE8-5270-4512-B806-872D7099F2E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M27" authorId="0" shapeId="0" xr:uid="{A85ED3D2-532A-4911-B0F0-A29D330F3FB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O27" authorId="0" shapeId="0" xr:uid="{0162ABD4-1965-495A-B8B1-C2B2C009F97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28" authorId="0" shapeId="0" xr:uid="{7FBE00E4-18FA-4797-8CEC-16FCE484E37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28" authorId="0" shapeId="0" xr:uid="{2BF19E4D-9CDC-4DA8-B1AC-3A0374DAD4C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28" authorId="0" shapeId="0" xr:uid="{FB0FF1C7-4232-4CCC-A716-A3AB2F9CF2C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28" authorId="0" shapeId="0" xr:uid="{F18ACED5-67D8-4161-96FD-048F2D19454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28" authorId="0" shapeId="0" xr:uid="{71319E87-D99D-44FB-95EB-2537B24A495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K28" authorId="0" shapeId="0" xr:uid="{60FE8431-CE17-4413-A528-578813BB32A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M28" authorId="0" shapeId="0" xr:uid="{22515420-C740-4C9F-B32B-359760CF852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28" authorId="0" shapeId="0" xr:uid="{F5044CF0-07BC-42DB-9660-082F3B7C006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28" authorId="0" shapeId="0" xr:uid="{591A1D4B-D03E-4B07-A4D3-C9F5F23AFC8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Z28" authorId="0" shapeId="0" xr:uid="{C0AAA78A-CAEE-4682-8EF1-1AC4A0BFD4E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28" authorId="0" shapeId="0" xr:uid="{942995A9-CF01-458F-BBBB-FEE37D0B266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28" authorId="0" shapeId="0" xr:uid="{822AF2F8-E8BA-42B1-8AD2-4C48D3790F4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28" authorId="0" shapeId="0" xr:uid="{63A2741F-3AF9-4E82-9508-BA8FC894B08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28" authorId="0" shapeId="0" xr:uid="{539AA35F-B0B8-47D8-A52A-1F05573E34A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A28" authorId="0" shapeId="0" xr:uid="{4652577F-91E9-4E7F-B9B1-87CA47316DB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C28" authorId="0" shapeId="0" xr:uid="{23EE1604-2FD1-4E60-B297-FACA15759E4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E28" authorId="0" shapeId="0" xr:uid="{709AE8F1-1EFD-434C-9C28-37598C722D3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G28" authorId="0" shapeId="0" xr:uid="{43D535AA-2779-4303-B9E4-5ABF3F43613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I28" authorId="0" shapeId="0" xr:uid="{91614791-40AA-444D-8448-77DE15E81A1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28" authorId="0" shapeId="0" xr:uid="{23C8050F-AEA4-4445-A192-AFC47483904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28" authorId="0" shapeId="0" xr:uid="{DBCF52C1-8CCB-403E-B619-BA50CFE6C94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V28" authorId="0" shapeId="0" xr:uid="{474D812A-20BD-4C5E-9621-87913E8A3C5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C28" authorId="0" shapeId="0" xr:uid="{6290D606-A96A-42D2-A5BE-DB65EACC64F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28" authorId="0" shapeId="0" xr:uid="{4F7C4618-6278-443F-B1A2-FE44D47FB43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E28" authorId="0" shapeId="0" xr:uid="{13D6ACBB-7B82-44B8-A9B1-31F2378CD12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28" authorId="0" shapeId="0" xr:uid="{6AD7B71A-28AA-450A-8608-60D43CA9739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28" authorId="0" shapeId="0" xr:uid="{5BF5B333-D7F1-4B30-AE71-7157F6BCCB1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28" authorId="0" shapeId="0" xr:uid="{1E2C4A8A-0FA4-45C3-958E-0E16EA7C4B9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T28" authorId="0" shapeId="0" xr:uid="{B8810417-BECE-4DC9-8429-E7A2F8EBECB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28" authorId="0" shapeId="0" xr:uid="{F90A5EF2-A6BA-4296-9B2C-21171F90D58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28" authorId="0" shapeId="0" xr:uid="{9545E3BB-B47C-4749-AC9A-5AD1AAA2849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28" authorId="0" shapeId="0" xr:uid="{5326BA50-CF23-422F-8743-449170F8BCE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J28" authorId="0" shapeId="0" xr:uid="{40606E44-D248-4ECC-BF04-1F262BB93D5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Y28" authorId="0" shapeId="0" xr:uid="{28A8A54A-97F0-4DB4-BD69-487FDA3D385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F28" authorId="0" shapeId="0" xr:uid="{71E78EE4-FB6D-4E10-928B-8660F9C650F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G28" authorId="0" shapeId="0" xr:uid="{5C3EFE7E-CBA9-4CC6-A482-7379940DDB6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28" authorId="0" shapeId="0" xr:uid="{05F5F241-6975-4244-80BD-87B2D08EF42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P28" authorId="0" shapeId="0" xr:uid="{C9EA375D-110E-4674-B858-7D434076915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S28" authorId="0" shapeId="0" xr:uid="{5D858E3B-5AED-4314-ABD6-1F3B9E6D15E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U28" authorId="0" shapeId="0" xr:uid="{9932EEA6-D881-4D4A-A236-FE1466E9E34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28" authorId="0" shapeId="0" xr:uid="{7CBEBC7B-26C8-44E8-8DF4-FB13F420351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Y28" authorId="0" shapeId="0" xr:uid="{42BE454E-9897-4F4C-AC57-57FCB5B2AD3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A28" authorId="0" shapeId="0" xr:uid="{FC954A99-2077-4EBE-9FF9-C7684942E92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C28" authorId="0" shapeId="0" xr:uid="{88570D84-C183-405A-969E-680A785FD00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I28" authorId="0" shapeId="0" xr:uid="{F99E4588-FA99-4C5D-A696-EFCBEE99978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28" authorId="0" shapeId="0" xr:uid="{B5442637-EB0A-4C05-82A7-2F68D6972E5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28" authorId="0" shapeId="0" xr:uid="{696C2572-C2F6-467A-8ABA-8E26C88701A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N28" authorId="0" shapeId="0" xr:uid="{ECF86078-E1FC-49F4-A212-3AB4AE0E504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O28" authorId="0" shapeId="0" xr:uid="{7B0EA85F-1423-4D37-91D5-70BAC090433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P28" authorId="0" shapeId="0" xr:uid="{7BB170FF-9E36-4D30-B05C-1407D9A0F04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28" authorId="0" shapeId="0" xr:uid="{C2169E57-D5F8-424F-97BD-9E9AD242D08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X28" authorId="0" shapeId="0" xr:uid="{425429EB-9757-4ABD-9E90-814F6265A4B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Y28" authorId="0" shapeId="0" xr:uid="{72B414C4-F262-44A6-9DFA-FCEEBBEEA6A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J28" authorId="0" shapeId="0" xr:uid="{E3192F8B-622D-47AD-89A1-787FE61063D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28" authorId="0" shapeId="0" xr:uid="{5D485F0A-D44D-4D69-AA16-14BFF168DF5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O28" authorId="0" shapeId="0" xr:uid="{2EF9A4B2-06F9-4DF5-9621-8C924897049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Q28" authorId="0" shapeId="0" xr:uid="{10FD3571-75BE-4129-B1E0-5C3AEB2A9E2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S28" authorId="0" shapeId="0" xr:uid="{7F09B5E9-2349-4F67-93B5-303FEB04D61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Z28" authorId="0" shapeId="0" xr:uid="{ECBCF901-0E9D-48CE-B72F-9FB3F5BA241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J28" authorId="0" shapeId="0" xr:uid="{F9DE58B1-5784-418E-B5D4-013DF1A5F49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P28" authorId="0" shapeId="0" xr:uid="{41F55EFE-3BE0-4D94-A933-BB87B69A151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Q28" authorId="0" shapeId="0" xr:uid="{7E0C2BDC-7B73-4706-91C2-8CB6ABF4FB3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28" authorId="0" shapeId="0" xr:uid="{8607C1E5-64FC-4D14-AF52-04A37DDC925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28" authorId="0" shapeId="0" xr:uid="{A9577FE5-3AF6-4498-B669-F55C4BB893F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W28" authorId="0" shapeId="0" xr:uid="{2928D428-3632-48A0-B46D-49411D82222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X28" authorId="0" shapeId="0" xr:uid="{66F198B6-D47C-4851-8582-C715C500E41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Y28" authorId="0" shapeId="0" xr:uid="{9BE0349F-3560-4728-BF75-A427B280AF0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Z28" authorId="0" shapeId="0" xr:uid="{3E0A01FA-F6C7-425D-A4E0-9E7DFDCE883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28" authorId="0" shapeId="0" xr:uid="{806EAA7B-C7C9-478B-B83B-89A60E681E4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H28" authorId="0" shapeId="0" xr:uid="{4CBEB4DE-3AEF-41B7-BDB6-FACB601CEB5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K28" authorId="0" shapeId="0" xr:uid="{582C648E-BD8D-4DF5-9740-38EA0352B95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M28" authorId="0" shapeId="0" xr:uid="{98872174-6288-4E06-94CC-6B2CC72C683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O28" authorId="0" shapeId="0" xr:uid="{91EC9CDC-2194-43C0-A1F4-C646744BFC6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29" authorId="0" shapeId="0" xr:uid="{0C4D5A66-2463-4282-813C-570B0F07021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29" authorId="0" shapeId="0" xr:uid="{3712553E-9E9F-42DC-B3AB-A21870ABF1D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K29" authorId="0" shapeId="0" xr:uid="{29D6DD83-B233-4C68-B7B4-47B2A42E1F3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M29" authorId="0" shapeId="0" xr:uid="{16707184-543B-4EB3-9227-D32C28E3C3B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29" authorId="0" shapeId="0" xr:uid="{69093202-CEBB-4718-94A5-1A2795C7152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29" authorId="0" shapeId="0" xr:uid="{48994063-B954-4E7F-8C8D-AFB1A32EE51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Z29" authorId="0" shapeId="0" xr:uid="{D2DE6F49-7E14-4186-BED8-E2F53FFA7D3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29" authorId="0" shapeId="0" xr:uid="{F53CF72A-4C19-4DA8-9ADF-74967516389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29" authorId="0" shapeId="0" xr:uid="{1D25B805-30A7-442F-B084-4D636AFC93A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29" authorId="0" shapeId="0" xr:uid="{5A2BAE62-F7BC-423E-BBC6-44697579FC6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29" authorId="0" shapeId="0" xr:uid="{85E4D642-1A37-42AD-AAED-F0F175FCB03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A29" authorId="0" shapeId="0" xr:uid="{E4FD25D4-84B6-4AA6-A814-F61A1F467C4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C29" authorId="0" shapeId="0" xr:uid="{4ED6ADE0-1D11-4AB1-BC23-C2CD6F6C383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E29" authorId="0" shapeId="0" xr:uid="{2053F849-3386-4E9A-83F9-1250CAAB68F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29" authorId="0" shapeId="0" xr:uid="{1F2DCA77-6620-4904-86A0-E21B55395D4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29" authorId="0" shapeId="0" xr:uid="{0507BB49-7F5D-4884-ACFE-1822D4EBAE3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B29" authorId="0" shapeId="0" xr:uid="{F476B4EE-5620-407B-ACBD-413468E2ABE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29" authorId="0" shapeId="0" xr:uid="{F71D1EC6-5A81-46D3-BA5A-04B53153D74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29" authorId="0" shapeId="0" xr:uid="{B8D49CF7-9770-4B6A-9C65-CFDBB65C4D2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E29" authorId="0" shapeId="0" xr:uid="{913D895C-857B-4C57-8F70-3ED71E95D63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H29" authorId="0" shapeId="0" xr:uid="{0041477D-0315-4217-B151-87AC3137D80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29" authorId="0" shapeId="0" xr:uid="{76F92AA7-E195-4A91-B411-E5A3E64E5FE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29" authorId="0" shapeId="0" xr:uid="{43AD3776-8D10-43C0-8FAD-F5B46F16C67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T29" authorId="0" shapeId="0" xr:uid="{1565137D-12E0-4051-A8CE-0473188C5CC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29" authorId="0" shapeId="0" xr:uid="{D2F8F578-72B8-45DA-8585-B845F3F3E2B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29" authorId="0" shapeId="0" xr:uid="{F149DC57-5D53-4041-878B-8360A12A6CB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29" authorId="0" shapeId="0" xr:uid="{4DB45C2E-C66C-4C5D-AE8D-1AF08B0918B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J29" authorId="0" shapeId="0" xr:uid="{AAAD262C-BA17-4917-B544-2471B682E38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X29" authorId="0" shapeId="0" xr:uid="{C4ED14FC-F139-4FAD-968C-3F35F4AEBF0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29" authorId="0" shapeId="0" xr:uid="{B686FD7F-AD53-4B4D-8EC0-0DF4D342480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D29" authorId="0" shapeId="0" xr:uid="{132B89F8-7093-432B-8C17-3CD6A506744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G29" authorId="0" shapeId="0" xr:uid="{066C7F24-390F-4B9C-B75A-F008F8B9182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29" authorId="0" shapeId="0" xr:uid="{739AC0CC-B7FC-4AC6-9703-C24AE9366DA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29" authorId="0" shapeId="0" xr:uid="{239FEAC5-5AA6-41B9-920D-97141F7EA04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Y29" authorId="0" shapeId="0" xr:uid="{071AFD5E-2F8D-4C9E-86BA-8127EDEA96F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29" authorId="0" shapeId="0" xr:uid="{420454CF-D80B-4F70-B92E-AC3A0C095F3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29" authorId="0" shapeId="0" xr:uid="{536C9BC6-4F03-4EF6-A1C0-22EFCDAF79C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29" authorId="0" shapeId="0" xr:uid="{6941F8B1-38E7-42B5-BA33-C4B89D554A0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J29" authorId="0" shapeId="0" xr:uid="{7A53CAAC-3DED-4C96-B246-BA66B00D94E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29" authorId="0" shapeId="0" xr:uid="{B64CF95F-D8BF-4D91-9327-7EF57AF8356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O29" authorId="0" shapeId="0" xr:uid="{7084FCB0-101A-49D8-A979-65733D11188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P29" authorId="0" shapeId="0" xr:uid="{D458C564-35DC-4D8D-AEDA-F36C9D7F932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29" authorId="0" shapeId="0" xr:uid="{646CD23E-0129-41B0-BBFF-AC10035A247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V29" authorId="0" shapeId="0" xr:uid="{A64972CB-CAD4-473F-B713-E637C51D964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W29" authorId="0" shapeId="0" xr:uid="{A09B7570-37D7-481C-9377-427DFA929B6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X29" authorId="0" shapeId="0" xr:uid="{E9006A98-778F-4B8F-93DD-BA21F29273E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Y29" authorId="0" shapeId="0" xr:uid="{D4EBDE65-8AC1-4B63-8C53-11DC154AE2C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29" authorId="0" shapeId="0" xr:uid="{0825485D-BEBF-41B8-A68B-75F5FA08666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O29" authorId="0" shapeId="0" xr:uid="{1BF5E90E-BE92-478C-90E4-7FF75873532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Q29" authorId="0" shapeId="0" xr:uid="{6747E09B-9B58-48DE-BF44-C82E035E97F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Z29" authorId="0" shapeId="0" xr:uid="{E748B0AC-25F9-41B2-97D6-1E80617EAE7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H29" authorId="0" shapeId="0" xr:uid="{A3C14A3D-6DC8-496D-865E-E52B603D856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J29" authorId="0" shapeId="0" xr:uid="{E4B1E609-D908-4E61-85CE-F80C0EE58C2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P29" authorId="0" shapeId="0" xr:uid="{DDFC9DCF-EB55-423D-A6A4-A263493F84F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Q29" authorId="0" shapeId="0" xr:uid="{CABA5B0B-8D7C-46F4-AF57-13F74A99ACF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29" authorId="0" shapeId="0" xr:uid="{C5185DD5-B695-417A-9CCB-224117696E6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29" authorId="0" shapeId="0" xr:uid="{BFB08D45-04DF-47A8-A924-70CCB3CBA0E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W29" authorId="0" shapeId="0" xr:uid="{92D89A05-ED31-4E16-9738-10FA980F519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X29" authorId="0" shapeId="0" xr:uid="{E1A84AD3-04FF-492A-A5D7-D08A38D9604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Y29" authorId="0" shapeId="0" xr:uid="{30CD0891-3520-41A4-9809-3A7D54B812C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Z29" authorId="0" shapeId="0" xr:uid="{6C672B11-BE84-460C-B0C7-6B88CAD9AD7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29" authorId="0" shapeId="0" xr:uid="{8F17D30B-2227-4875-B41B-3EDCF04B537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H29" authorId="0" shapeId="0" xr:uid="{A8F5C641-03E4-4264-8563-98F5C5F10DC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K29" authorId="0" shapeId="0" xr:uid="{80808B91-9BE1-4FC8-8818-571DE9744CC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M29" authorId="0" shapeId="0" xr:uid="{59663113-3C4C-49FD-A311-2F0104B71FE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O29" authorId="0" shapeId="0" xr:uid="{10A67FC1-E3E6-4090-B795-3B2F6C6C7FD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30" authorId="0" shapeId="0" xr:uid="{E7D26335-8070-4766-A224-BB998F6A36A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30" authorId="0" shapeId="0" xr:uid="{DFB627C3-C9BB-4F40-9963-2278893DBC5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J30" authorId="0" shapeId="0" xr:uid="{CEE41B45-D245-484A-A32E-A3360A0235B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K30" authorId="0" shapeId="0" xr:uid="{1D00E794-CF2E-41D0-9F59-368358E749F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M30" authorId="0" shapeId="0" xr:uid="{1B4CC10C-BB22-4772-A98E-5F31D16E0CD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30" authorId="0" shapeId="0" xr:uid="{74E5F4A9-5294-4B4D-9B8C-A1CAE5FF6F4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30" authorId="0" shapeId="0" xr:uid="{60F94204-DA6A-402A-A080-CAC889BDA17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30" authorId="0" shapeId="0" xr:uid="{98CDCF61-D0E6-4A37-9DA8-38512A3B2AB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30" authorId="0" shapeId="0" xr:uid="{B9B50FED-D464-427C-8B50-D717990E518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30" authorId="0" shapeId="0" xr:uid="{ED763D3B-30B6-4099-9570-BB02E536AD1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L30" authorId="0" shapeId="0" xr:uid="{59633EE0-C65B-4D69-9EE2-22581C65498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N30" authorId="0" shapeId="0" xr:uid="{25B93B20-77AB-40AA-9AD9-B92FA3F72BB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O30" authorId="0" shapeId="0" xr:uid="{1DEEA9AE-78BC-4695-8385-AE7AE481369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Q30" authorId="0" shapeId="0" xr:uid="{D5EF53CD-0B83-4792-806B-AC3AEBB230A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X30" authorId="0" shapeId="0" xr:uid="{B3904DF0-0F4C-4DA2-991C-8E255C4BC78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A30" authorId="0" shapeId="0" xr:uid="{9CB2CB12-094D-472B-BDE0-46161540D04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C30" authorId="0" shapeId="0" xr:uid="{D474E54F-CC98-417D-BBFF-BB9DA4A06C1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30" authorId="0" shapeId="0" xr:uid="{8A9197C9-9D3F-48C8-8E47-88E32FC5608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30" authorId="0" shapeId="0" xr:uid="{ED10DB3C-6337-4B98-8105-810FC916B61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V30" authorId="0" shapeId="0" xr:uid="{3A75CF8A-80F3-4503-848F-905EA9D077F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C30" authorId="0" shapeId="0" xr:uid="{1C6325F7-1C2B-4CB1-9229-314DFBC8B4A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30" authorId="0" shapeId="0" xr:uid="{CA795B70-E3DD-4E42-9D75-CFD84BBEC8D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E30" authorId="0" shapeId="0" xr:uid="{8EA7B17E-DB0E-431F-9297-10E264C711C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T30" authorId="0" shapeId="0" xr:uid="{30BEE1F4-A2AE-4C96-9D0B-9D84F5D7E50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30" authorId="0" shapeId="0" xr:uid="{ACDCA236-A4A6-4FFD-9A6C-FEBC97729D5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30" authorId="0" shapeId="0" xr:uid="{A82A488D-1EC0-41CA-85BA-445E43A75E0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30" authorId="0" shapeId="0" xr:uid="{5C5C278D-A242-4593-9D48-27BA4FAB3A8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B30" authorId="0" shapeId="0" xr:uid="{3C25C302-B3CC-4B8A-8107-F36C7149EB9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J30" authorId="0" shapeId="0" xr:uid="{CE9F42AD-CBFD-4485-931E-B29176DEF38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30" authorId="0" shapeId="0" xr:uid="{ED0FA376-9727-451F-AFAF-DC1BDA408C5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Z30" authorId="0" shapeId="0" xr:uid="{820302C5-0BDE-4EEF-B304-5DF4D2EA404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D30" authorId="0" shapeId="0" xr:uid="{6D62ACE8-FD8C-4677-AD2A-EA4DEAAD25D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F30" authorId="0" shapeId="0" xr:uid="{8FD2C76A-D50A-4B3C-A7DD-40FFB4F4D0A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G30" authorId="0" shapeId="0" xr:uid="{8B4E66C5-2EBD-41B1-989C-A8814667E4F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30" authorId="0" shapeId="0" xr:uid="{49D1CF3F-D0F1-430B-ABF2-14153F95CAE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30" authorId="0" shapeId="0" xr:uid="{24007CC1-1D12-4EF7-80E3-112B3A9FBD7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Y30" authorId="0" shapeId="0" xr:uid="{21AE458E-8FC5-48BB-8785-409DE86D8E7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A30" authorId="0" shapeId="0" xr:uid="{F4BD21FB-930E-4AC6-92F5-71CBA976384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C30" authorId="0" shapeId="0" xr:uid="{7D3FF610-D7CB-497E-8A57-D8D0CA1F939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30" authorId="0" shapeId="0" xr:uid="{D2DD36CC-4EC9-4844-880B-3D46316A99F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J30" authorId="0" shapeId="0" xr:uid="{03A3437C-75E7-4229-9FDA-2D8A3BAA87E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30" authorId="0" shapeId="0" xr:uid="{80382879-08A3-41C0-B341-068611AD475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O30" authorId="0" shapeId="0" xr:uid="{0988A5ED-1BBD-4119-80C5-051079CC046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V30" authorId="0" shapeId="0" xr:uid="{4783506D-CA73-4EB9-8F75-B91AA3C6C4E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W30" authorId="0" shapeId="0" xr:uid="{B4A765BF-659F-413F-96ED-AEFE951028C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X30" authorId="0" shapeId="0" xr:uid="{CCDB2ABD-57DC-465F-954F-0C2AE925B30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Y30" authorId="0" shapeId="0" xr:uid="{72BF5291-1B2E-4169-99D4-2B578CD1C3F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30" authorId="0" shapeId="0" xr:uid="{41B7C993-0D45-4BCB-90B5-4CAD0A12E49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O30" authorId="0" shapeId="0" xr:uid="{646173B0-8B61-4870-A083-91FB8B50ACD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Q30" authorId="0" shapeId="0" xr:uid="{3B300768-0090-4FDF-B738-479A85EFCB5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S30" authorId="0" shapeId="0" xr:uid="{F8A94421-A519-4A42-9F96-985C591EA51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Z30" authorId="0" shapeId="0" xr:uid="{22473D65-1693-4868-8426-3F9AB323E63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J30" authorId="0" shapeId="0" xr:uid="{9903D4D5-B072-4663-A9B1-B3CE1BD6668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P30" authorId="0" shapeId="0" xr:uid="{1BEECDB3-4751-4565-B0B0-F4EDE70FAA4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Q30" authorId="0" shapeId="0" xr:uid="{A5D2C850-6C4E-4C22-875F-DF10950DA7A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30" authorId="0" shapeId="0" xr:uid="{AEC74113-DE37-4B0C-A8DC-9C0C6C83A77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W30" authorId="0" shapeId="0" xr:uid="{CC8ED1B2-C7A0-451A-836C-4BD0E4AB6AA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X30" authorId="0" shapeId="0" xr:uid="{13FB18F6-7851-4B0E-8A77-F09F77EE60E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Y30" authorId="0" shapeId="0" xr:uid="{21697E59-61D7-4866-A7C5-96CF4009325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Z30" authorId="0" shapeId="0" xr:uid="{4332E43B-5156-414A-BDB6-289D2FA0F67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30" authorId="0" shapeId="0" xr:uid="{DC7D0F46-D095-4400-8CCC-88C411271A0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H30" authorId="0" shapeId="0" xr:uid="{62C4BFCF-DA0A-4F28-994F-E170A03FAC2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K30" authorId="0" shapeId="0" xr:uid="{0DC17BB5-A741-4592-BEA4-335B7E04FC1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M30" authorId="0" shapeId="0" xr:uid="{1607DA95-FEBF-4ECB-BEBE-B39EEAB8F54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O30" authorId="0" shapeId="0" xr:uid="{86DA223A-75FD-4CFD-B5BC-4E0798B2BA9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P30" authorId="0" shapeId="0" xr:uid="{D03C0DB7-D676-41E2-BEFD-1CA49021844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31" authorId="0" shapeId="0" xr:uid="{CF9CED0E-F938-4763-A0C9-C6D14E01AEF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31" authorId="0" shapeId="0" xr:uid="{BE4240EA-7827-471F-B948-7D5AFF6623D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K31" authorId="0" shapeId="0" xr:uid="{50F8C7BF-2648-453E-B64E-BC6446D3FA6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M31" authorId="0" shapeId="0" xr:uid="{9DEA3326-B27D-47E4-BB28-10452035EBC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31" authorId="0" shapeId="0" xr:uid="{B5885C09-9BF1-43B3-96C4-FA8621C9C21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31" authorId="0" shapeId="0" xr:uid="{D03BF269-24D5-4A7F-A79B-915092187F4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Z31" authorId="0" shapeId="0" xr:uid="{09BBF5DE-834B-4DF7-862F-C40E5A9272C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31" authorId="0" shapeId="0" xr:uid="{E428D6E6-E570-4065-BB2D-A9E1196115E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31" authorId="0" shapeId="0" xr:uid="{6AE1B4F6-9527-41EE-865E-503C70DFDE2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31" authorId="0" shapeId="0" xr:uid="{E4203BF5-9E38-4004-B4D8-6E9551B4469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L31" authorId="0" shapeId="0" xr:uid="{1144594F-90B9-49A3-A042-5217C399B68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O31" authorId="0" shapeId="0" xr:uid="{1B8F4138-9290-4C45-AFC2-B7951D56AFF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Q31" authorId="0" shapeId="0" xr:uid="{B5D62DA0-B0D4-4394-BB64-B09DF40A84E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D31" authorId="0" shapeId="0" xr:uid="{29942C00-7513-4089-BA5B-72923E8BD97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E31" authorId="0" shapeId="0" xr:uid="{947A4CC8-17D9-4524-8B70-58794BD0070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F31" authorId="0" shapeId="0" xr:uid="{952B1718-7142-4634-A82C-F1E222EE944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G31" authorId="0" shapeId="0" xr:uid="{974CC8B4-7B1F-4DD9-9235-6AC044EC1AC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I31" authorId="0" shapeId="0" xr:uid="{EB1731B0-61BF-4B4A-9180-922B904E571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31" authorId="0" shapeId="0" xr:uid="{35F39EC2-FD48-44D0-9E00-B2450F38567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31" authorId="0" shapeId="0" xr:uid="{85051309-8DC6-49B6-9E15-3E36B88ADC6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V31" authorId="0" shapeId="0" xr:uid="{77549122-0565-4412-9AA2-FDDB0A75549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C31" authorId="0" shapeId="0" xr:uid="{7A8FD3EB-7D43-436C-95C1-49E15119705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31" authorId="0" shapeId="0" xr:uid="{72FAB937-BC55-46AE-A24C-E84546E28B6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E31" authorId="0" shapeId="0" xr:uid="{3EABEE38-95F3-4A48-8FF4-173B8A7CA00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31" authorId="0" shapeId="0" xr:uid="{EDE0421A-5301-4BB2-9D37-BB4D6CF6FA1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B31" authorId="0" shapeId="0" xr:uid="{7FBB7D84-45F7-4DDD-B9C3-16225CCFCC9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31" authorId="0" shapeId="0" xr:uid="{D0E39E7C-5F22-4A3F-86C1-E021132A208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J31" authorId="0" shapeId="0" xr:uid="{6FECFA03-6D1B-4351-8A34-8B8A9E182D8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X31" authorId="0" shapeId="0" xr:uid="{E7DF9D14-99CD-4403-84B4-8459B420AD4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31" authorId="0" shapeId="0" xr:uid="{5FFE65D5-20B9-41C6-BDA8-491FBF141EE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D31" authorId="0" shapeId="0" xr:uid="{31EF8970-D838-4D85-B551-173E4DE3CA2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G31" authorId="0" shapeId="0" xr:uid="{FD8293A1-049E-4275-8A8B-AE891FA9F92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31" authorId="0" shapeId="0" xr:uid="{38DBE252-1A42-4C3F-83AA-53AD7919ECF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31" authorId="0" shapeId="0" xr:uid="{52472B35-417A-449D-A088-E15546D367B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Y31" authorId="0" shapeId="0" xr:uid="{1FEB0370-B12B-466C-8126-305E75D16A8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A31" authorId="0" shapeId="0" xr:uid="{ED377AD3-234E-487C-B037-4F38B1B159F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C31" authorId="0" shapeId="0" xr:uid="{1C1466D2-6F4E-44E5-8DC1-596879D4889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31" authorId="0" shapeId="0" xr:uid="{2BF22B0C-2CA0-43CC-A478-3A24FB677EA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F31" authorId="0" shapeId="0" xr:uid="{E08A45D0-8AE0-4E66-821F-B80EAD30314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J31" authorId="0" shapeId="0" xr:uid="{62D92F38-B920-4BEA-8446-497B897A405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31" authorId="0" shapeId="0" xr:uid="{DB5CA396-72AD-4C55-8A98-7B810C6AC7C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N31" authorId="0" shapeId="0" xr:uid="{2C8091BA-ED1D-4B0C-801C-3AE4614A219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O31" authorId="0" shapeId="0" xr:uid="{BB52C7E7-3A49-4018-85CD-6683ABF238F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31" authorId="0" shapeId="0" xr:uid="{43191515-B0CD-44BA-A1B3-208A59C87E2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V31" authorId="0" shapeId="0" xr:uid="{4055B34D-7F8F-4D29-9619-6EEE3B00A95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W31" authorId="0" shapeId="0" xr:uid="{EC950C86-AD93-4C14-86CD-5924EDA09C0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X31" authorId="0" shapeId="0" xr:uid="{D4ED5E9C-602A-49AB-A12E-B22F71869FA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Y31" authorId="0" shapeId="0" xr:uid="{C4AB4984-58E2-4918-97C4-5F7C14E7D22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L31" authorId="0" shapeId="0" xr:uid="{823FADBD-32B0-48BD-A5BF-EA0A552BF7F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O31" authorId="0" shapeId="0" xr:uid="{7E51ABDE-B440-43EE-B9B1-6B139C50CEA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Q31" authorId="0" shapeId="0" xr:uid="{2164692C-3016-4998-B82E-985E7FA3DC8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Z31" authorId="0" shapeId="0" xr:uid="{1D5F06EF-7F09-43D4-B416-839DFA5A04C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B31" authorId="0" shapeId="0" xr:uid="{3D2647A8-4754-4BB1-A59C-A7169F70AAA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J31" authorId="0" shapeId="0" xr:uid="{B92F1556-5267-4D8C-B862-4FB798D5F51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P31" authorId="0" shapeId="0" xr:uid="{D739BC95-8D79-4A09-980B-4BA23FB0E0F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Q31" authorId="0" shapeId="0" xr:uid="{8811AD5F-4175-4430-A26E-0BBD4C72C3F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R31" authorId="0" shapeId="0" xr:uid="{BA446F14-7702-47CD-AF1E-AE44CE17502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W31" authorId="0" shapeId="0" xr:uid="{AD363BF9-B622-4C02-B885-99F77EE1BED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X31" authorId="0" shapeId="0" xr:uid="{2A14C47B-F962-4978-9008-D53276AF6EF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Y31" authorId="0" shapeId="0" xr:uid="{6613FDB8-AA7A-4D9A-A989-753ECE15264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Z31" authorId="0" shapeId="0" xr:uid="{FB835AE2-C8FB-44B0-B3A8-2804256892F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A31" authorId="0" shapeId="0" xr:uid="{22A58724-4388-4BC7-98AF-DD29A30D199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H31" authorId="0" shapeId="0" xr:uid="{01FAB15A-DFFA-4FD8-8628-9D34B1AE0EE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K31" authorId="0" shapeId="0" xr:uid="{76318AC6-DC4B-40E2-B321-616D5FB0D4D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M31" authorId="0" shapeId="0" xr:uid="{0029E1FB-24E0-4A63-8E4D-D4A49725E6A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O31" authorId="0" shapeId="0" xr:uid="{1AFC21DF-8342-415B-80CB-408AD71CDE4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P31" authorId="0" shapeId="0" xr:uid="{1FFDE7AF-9E62-44CC-B6F9-29D64D8C97B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32" authorId="0" shapeId="0" xr:uid="{D48FB277-CEE1-4DC0-9F35-2DD5A5A5221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K32" authorId="0" shapeId="0" xr:uid="{77A66E43-1F90-4AF4-89D7-2184C5D636D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M32" authorId="0" shapeId="0" xr:uid="{0376BFCC-4EF0-44C1-AB26-2171BBEDF88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32" authorId="0" shapeId="0" xr:uid="{7CAC9807-3A31-411A-B851-48764CA14D7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32" authorId="0" shapeId="0" xr:uid="{1C5ADE02-6FBF-45BD-8FAA-0A06E5686E2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32" authorId="0" shapeId="0" xr:uid="{5191A1DE-01AC-42C3-8BF4-9F6CB10F272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32" authorId="0" shapeId="0" xr:uid="{BC2C70D1-0CF6-4C52-996D-62986A345EC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32" authorId="0" shapeId="0" xr:uid="{7E96329E-755A-46DF-BFB3-4E7E8AE8F95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32" authorId="0" shapeId="0" xr:uid="{1B20E0F2-DFEE-4431-96FA-6F815EF211F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32" authorId="0" shapeId="0" xr:uid="{1A22AE91-DCCB-421A-8547-CE1CE3172D2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A32" authorId="0" shapeId="0" xr:uid="{345A21DB-9FB4-4660-9320-945F46E8125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C32" authorId="0" shapeId="0" xr:uid="{BF05481A-7F5D-4E6F-AB35-FFCFC44603F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D32" authorId="0" shapeId="0" xr:uid="{6276BDEC-BEAE-4BDF-8112-0C9BC3C72C1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32" authorId="0" shapeId="0" xr:uid="{2B0B6F73-FCBA-45B2-A7AE-8C8C0F4123B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G32" authorId="0" shapeId="0" xr:uid="{F58EE9EB-2515-4533-BFA4-B278E36C8E4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I32" authorId="0" shapeId="0" xr:uid="{514F3476-801D-480F-8325-7639E72D3BA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32" authorId="0" shapeId="0" xr:uid="{1B75581C-F0BE-47A8-902A-A5F3B4AD9A7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32" authorId="0" shapeId="0" xr:uid="{C70D6B48-9817-49C4-83F8-FD3A1CEFFC4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32" authorId="0" shapeId="0" xr:uid="{1A744339-3B0A-4A6B-B0D1-A0C6DB41BD1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32" authorId="0" shapeId="0" xr:uid="{AE6F6752-6A4F-4E9C-AD85-95EFEA358F0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E32" authorId="0" shapeId="0" xr:uid="{4A551916-5778-4B18-BEED-610F48D4E76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32" authorId="0" shapeId="0" xr:uid="{90B6272B-8310-4272-B46E-F43F462DBF9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32" authorId="0" shapeId="0" xr:uid="{AFB89C75-C6AA-4AC2-8593-E5D23A43B90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L32" authorId="0" shapeId="0" xr:uid="{7D47E7D0-11E4-4E6D-B6C0-58098DCF226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32" authorId="0" shapeId="0" xr:uid="{593DE261-09B8-4E95-A224-50BCB3347F5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T32" authorId="0" shapeId="0" xr:uid="{C470D262-D326-4DB6-947F-D1C37ABC203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32" authorId="0" shapeId="0" xr:uid="{37941CA9-0CEA-4C7F-BFAE-41C395BC058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32" authorId="0" shapeId="0" xr:uid="{9DB9DFAD-6C67-4BDF-9780-EE913938549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B32" authorId="0" shapeId="0" xr:uid="{0A95F8EF-18E6-4B51-8F74-20F7105BC47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32" authorId="0" shapeId="0" xr:uid="{F7569B03-6010-438F-8E06-83BB5925F49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J32" authorId="0" shapeId="0" xr:uid="{94B68D45-4A5B-411C-BBC0-FAE5C7EB426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X32" authorId="0" shapeId="0" xr:uid="{1F36132A-521C-4ECD-AC3D-F735B171B7D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32" authorId="0" shapeId="0" xr:uid="{EEF3BF16-CDD5-4C2B-9407-A0033D19C88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F32" authorId="0" shapeId="0" xr:uid="{EB4566EF-5C1F-439C-9441-982C4E5F52B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G32" authorId="0" shapeId="0" xr:uid="{02D63B43-0A7F-459B-8A0D-E6A507216A3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H32" authorId="0" shapeId="0" xr:uid="{68223082-C998-4F68-B07E-1DA405BF6CB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32" authorId="0" shapeId="0" xr:uid="{580BA8EC-9D3F-459E-8042-EE3C80DE93A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P32" authorId="0" shapeId="0" xr:uid="{993DE124-6A2E-46F5-BD8B-FAB9022827C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S32" authorId="0" shapeId="0" xr:uid="{938D590D-FFB6-4E04-A486-22C0D4FC076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U32" authorId="0" shapeId="0" xr:uid="{561677FC-1701-4519-9219-7D9D668B269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32" authorId="0" shapeId="0" xr:uid="{A502CD51-5A6D-403D-910C-5450C33AE58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Y32" authorId="0" shapeId="0" xr:uid="{1793082A-CEB7-4CE4-A33C-65D1D8B104F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A32" authorId="0" shapeId="0" xr:uid="{92E9448D-D4CD-46B8-9FAD-2B27D730B21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C32" authorId="0" shapeId="0" xr:uid="{E22E3B16-48E7-4235-9605-31067F37AB2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32" authorId="0" shapeId="0" xr:uid="{9E67B658-B659-47FB-AC91-F52C2AF4DD5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F32" authorId="0" shapeId="0" xr:uid="{C65555A4-D665-4174-ADE2-2A92C272AC4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H32" authorId="0" shapeId="0" xr:uid="{DD846D2E-ED13-4FAB-8E63-B7FF8BE79CB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32" authorId="0" shapeId="0" xr:uid="{7CD14F7B-0632-4991-8579-C97E48C5C46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32" authorId="0" shapeId="0" xr:uid="{A3825180-53D9-4B1E-8562-D821D4182AF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N32" authorId="0" shapeId="0" xr:uid="{1DA2092B-261F-4E4E-BFBA-0A380E0E30E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O32" authorId="0" shapeId="0" xr:uid="{E2FCBB7B-7190-4550-BDC9-82E511A5E01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P32" authorId="0" shapeId="0" xr:uid="{D4C97CEB-6A42-4FF3-9E7C-B53B55F9954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32" authorId="0" shapeId="0" xr:uid="{75385AA4-57B1-4B65-BFC0-04FF16EC896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V32" authorId="0" shapeId="0" xr:uid="{F9A612BA-2862-42CF-9698-B666BD5AB01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W32" authorId="0" shapeId="0" xr:uid="{7F0FC243-DFC6-484E-99C9-8B3649445D6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X32" authorId="0" shapeId="0" xr:uid="{BDBDBCEB-6699-49D7-96BD-A8998BEAC7F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Y32" authorId="0" shapeId="0" xr:uid="{F3437CB2-A3CC-4D3F-8F52-68EDF39E0BD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32" authorId="0" shapeId="0" xr:uid="{E97F52F6-4233-4BC9-B9B0-4AB759DE9A3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O32" authorId="0" shapeId="0" xr:uid="{BEF7DF53-15FC-4FF8-92FD-26B741BDFD9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Q32" authorId="0" shapeId="0" xr:uid="{301BEC5D-602A-411B-950E-EAD6285A782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Z32" authorId="0" shapeId="0" xr:uid="{80CD52E4-EBDE-4F9D-BB8A-CF276EC7E6F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B32" authorId="0" shapeId="0" xr:uid="{711E958C-F0FA-4B86-8375-22882C0419F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H32" authorId="0" shapeId="0" xr:uid="{13A66053-DCA7-4EB0-8E6B-B2162A48D4B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J32" authorId="0" shapeId="0" xr:uid="{B30B33D6-D9DA-46AB-A69D-E4D83D37E8E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P32" authorId="0" shapeId="0" xr:uid="{D1CE2EA1-0E7B-43A1-82CD-0C401FC7E3B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Q32" authorId="0" shapeId="0" xr:uid="{59747A8D-2333-4804-B48E-47A8C9CF129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32" authorId="0" shapeId="0" xr:uid="{FE44BFF9-9BC8-43F4-830E-3F52CE8FA1A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32" authorId="0" shapeId="0" xr:uid="{11EB941D-0F91-4766-A3BD-C23AE3EC3DE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W32" authorId="0" shapeId="0" xr:uid="{3D256C15-3416-40CB-9FEE-81E47D1C29D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X32" authorId="0" shapeId="0" xr:uid="{9BCF1D32-4618-4873-8928-217E92B584D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Y32" authorId="0" shapeId="0" xr:uid="{9C774E0A-C4FB-43A5-B903-744C8A28B53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Z32" authorId="0" shapeId="0" xr:uid="{A1E01056-E2CF-4BD6-AED0-180F2D4B1C3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A32" authorId="0" shapeId="0" xr:uid="{DDF0D2B9-7FDE-4852-B016-84D9CD3482F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H32" authorId="0" shapeId="0" xr:uid="{B1918B4A-9AFA-4A7C-AECD-6703B10FF2E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K32" authorId="0" shapeId="0" xr:uid="{387189AF-A038-4749-9B06-8C1E407FF79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M32" authorId="0" shapeId="0" xr:uid="{9BE35F63-345C-496D-8761-E86F8213EF8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P32" authorId="0" shapeId="0" xr:uid="{D4F9FE2F-7B13-455E-9558-48158AB0D20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33" authorId="0" shapeId="0" xr:uid="{2BF0D8D3-BB34-4889-84D8-1CEF194BB83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33" authorId="0" shapeId="0" xr:uid="{E4EDD7E3-2D44-4319-9BC8-EB74374F74A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J33" authorId="0" shapeId="0" xr:uid="{DFB11625-626A-4132-A452-BDFE475D41E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P33" authorId="0" shapeId="0" xr:uid="{D80B3ECE-A194-4217-81D0-AD486357559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33" authorId="0" shapeId="0" xr:uid="{6CD3CDB0-7288-4EBD-AD3A-10701DFCDA1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F33" authorId="0" shapeId="0" xr:uid="{D9272636-AD7F-4460-8940-E899E495BB2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33" authorId="0" shapeId="0" xr:uid="{C6F8B42F-3DED-45E0-8952-D8688637AD2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33" authorId="0" shapeId="0" xr:uid="{FC1B2145-6104-4B19-B123-E94CF513414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33" authorId="0" shapeId="0" xr:uid="{3263ADD4-EC37-4DF6-8C5D-A52CF56ED1F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33" authorId="0" shapeId="0" xr:uid="{6C87A3CA-D315-41F1-90F5-303496EC43B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G33" authorId="0" shapeId="0" xr:uid="{24D92B14-4995-44BB-B3BE-956AF9BCCCC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I33" authorId="0" shapeId="0" xr:uid="{5AC8C7A0-B20D-4EC0-98A8-BB9FBBB8B42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33" authorId="0" shapeId="0" xr:uid="{90D36308-6515-4D2E-B6D6-62CC2A0BB79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T33" authorId="0" shapeId="0" xr:uid="{57C78DD6-FBA2-4857-886E-AE0277F528F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33" authorId="0" shapeId="0" xr:uid="{E92173AA-3CDB-458B-A128-6EA4DD29827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33" authorId="0" shapeId="0" xr:uid="{8626E91C-B4C7-4602-9DCA-D9AAF431449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33" authorId="0" shapeId="0" xr:uid="{17D29A1A-C3FC-4ABD-AE7B-360D25AF7E6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E33" authorId="0" shapeId="0" xr:uid="{70779CB9-5FAE-42FC-A12E-F5903A68F33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33" authorId="0" shapeId="0" xr:uid="{4A7F318E-4832-46F3-A74C-79058BD7BC7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33" authorId="0" shapeId="0" xr:uid="{CC621551-6CD3-474E-8D38-0070290694D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L33" authorId="0" shapeId="0" xr:uid="{F297B2E2-6021-4B1E-96C9-A70D7B45033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33" authorId="0" shapeId="0" xr:uid="{048AE697-CB2D-4B13-B2D1-8B775445130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33" authorId="0" shapeId="0" xr:uid="{2BC2D52D-D1F7-478C-915D-65705173EF6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B33" authorId="0" shapeId="0" xr:uid="{20CAE86C-5B18-47C2-B2FB-EBE50CA99C8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J33" authorId="0" shapeId="0" xr:uid="{94C9F104-6466-4F45-B4F7-9B4F5EBAD61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X33" authorId="0" shapeId="0" xr:uid="{D3D72601-5399-4F0C-917C-99B07691E46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33" authorId="0" shapeId="0" xr:uid="{703BFC30-90B6-41EB-A0AD-4E1F8054B24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F33" authorId="0" shapeId="0" xr:uid="{D6DA6945-7889-4850-9C2A-64984960899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G33" authorId="0" shapeId="0" xr:uid="{CAE97604-9465-4404-AD62-8B7EA58078D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H33" authorId="0" shapeId="0" xr:uid="{45096D58-773C-45B8-B0B2-8E2A1717DFD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33" authorId="0" shapeId="0" xr:uid="{05E6FF14-0F00-491D-8352-BEFDCFE6236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P33" authorId="0" shapeId="0" xr:uid="{2422C7B7-1E38-4BD9-B765-D4B665F87F5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S33" authorId="0" shapeId="0" xr:uid="{44712860-A959-47D1-A609-6690EBA1713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U33" authorId="0" shapeId="0" xr:uid="{B610605B-932B-478C-96E1-DE6B422C5F4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33" authorId="0" shapeId="0" xr:uid="{32B678EC-F401-4C30-9684-6DD1D5B550F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Y33" authorId="0" shapeId="0" xr:uid="{0E6889FC-6C8E-42F0-96AD-5229F9C9953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33" authorId="0" shapeId="0" xr:uid="{0BF931E2-7592-4D9F-B169-70D1DD92FFD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33" authorId="0" shapeId="0" xr:uid="{160E9351-8598-4755-8039-36A809A44E7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33" authorId="0" shapeId="0" xr:uid="{F7C2BAE1-AE79-4D0A-98AF-F1A7FA57E24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F33" authorId="0" shapeId="0" xr:uid="{828B2468-D0FF-43D5-8E81-223BD461E2B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J33" authorId="0" shapeId="0" xr:uid="{AD5D991A-AFA5-40C0-B993-578D3387F58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33" authorId="0" shapeId="0" xr:uid="{27EBED38-C797-46AD-A18B-FFF93B9CB8F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N33" authorId="0" shapeId="0" xr:uid="{56A9E5C7-83EB-44EE-A086-98B6A330AAC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O33" authorId="0" shapeId="0" xr:uid="{1675F2DB-C051-45A8-8E5E-65FEAAD45E4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V33" authorId="0" shapeId="0" xr:uid="{FEC5CC3F-76B7-4CEB-BC84-E5132222D98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W33" authorId="0" shapeId="0" xr:uid="{B3E622BB-E7AA-45B2-BEF3-DB57ABC133F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X33" authorId="0" shapeId="0" xr:uid="{033EB99E-73A4-4306-9144-0B66D84A7A1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Y33" authorId="0" shapeId="0" xr:uid="{7D2D01C8-E71D-4411-8897-E94A57C31B4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33" authorId="0" shapeId="0" xr:uid="{CA25142D-CE5C-4045-9C36-031A65E133B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33" authorId="0" shapeId="0" xr:uid="{A1A7E8E2-203D-4BFF-8B83-46F1CCDB67A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Q33" authorId="0" shapeId="0" xr:uid="{E1552123-7207-4588-8444-E9D510374FE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Z33" authorId="0" shapeId="0" xr:uid="{33B7C5CF-A156-4678-89DE-72B5276D02B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B33" authorId="0" shapeId="0" xr:uid="{05FC4919-FBF8-4901-AAB5-947674AD8F5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H33" authorId="0" shapeId="0" xr:uid="{45C65E93-9A84-4C00-B267-B3D508BDD42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J33" authorId="0" shapeId="0" xr:uid="{2A2390C5-3B3C-4155-8F4B-9A9247DC7B2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P33" authorId="0" shapeId="0" xr:uid="{33CCADE3-4E94-4813-9C18-BEF86220C02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Q33" authorId="0" shapeId="0" xr:uid="{ADE92D03-4340-4DA8-82F9-19B98653210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33" authorId="0" shapeId="0" xr:uid="{65A91DA0-B558-4D46-B718-23A2E7FDCB1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33" authorId="0" shapeId="0" xr:uid="{1B603A2D-DCD4-48AA-99FC-ED807F27ABF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X33" authorId="0" shapeId="0" xr:uid="{150DDEC5-FD96-410C-919D-61AAC3C2AFC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Y33" authorId="0" shapeId="0" xr:uid="{5176EC77-BF8E-40D2-822B-2F3074C44BC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Z33" authorId="0" shapeId="0" xr:uid="{CDF3CAB6-93F8-4DF0-812F-1AD6EC994F3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33" authorId="0" shapeId="0" xr:uid="{152871EB-BDEB-4362-915C-6E40CC90498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H33" authorId="0" shapeId="0" xr:uid="{B97DBB16-186B-41F1-BBC9-9591BCAE9BC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K33" authorId="0" shapeId="0" xr:uid="{AD9AD08B-29CD-4731-9B4D-9057A86A235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M33" authorId="0" shapeId="0" xr:uid="{1E9A108E-8BB1-4BFA-83D7-F4A4A3D88E5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O33" authorId="0" shapeId="0" xr:uid="{F8A672B2-C4D3-42AE-9528-D4A334BADDB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P33" authorId="0" shapeId="0" xr:uid="{693326F9-5258-4276-BFF1-079F7755A01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34" authorId="0" shapeId="0" xr:uid="{09E9E91E-D77D-407A-8FF5-2AEEF4973B7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34" authorId="0" shapeId="0" xr:uid="{7BFB6EA4-54DD-44B3-9953-E20BD7636AB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K34" authorId="0" shapeId="0" xr:uid="{253DABD2-9AA0-47F3-A564-EAFEE2C0AE2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M34" authorId="0" shapeId="0" xr:uid="{AB963024-A1C2-446A-B777-0B7E209BBB3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34" authorId="0" shapeId="0" xr:uid="{E2CD79F3-A5B8-4BD0-9584-5263BF79042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34" authorId="0" shapeId="0" xr:uid="{6B9E3302-97CC-43D5-A8EB-3033FF1958D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Z34" authorId="0" shapeId="0" xr:uid="{58C81F44-FCAE-4EB0-AECA-E1A3F91F29D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34" authorId="0" shapeId="0" xr:uid="{6E7432EC-FCE8-40BA-9304-0ACE67535BE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34" authorId="0" shapeId="0" xr:uid="{06608849-3D31-4116-893D-2E96B2317CF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H34" authorId="0" shapeId="0" xr:uid="{06D65E62-FA21-433E-A41C-826D00E1483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N34" authorId="0" shapeId="0" xr:uid="{C2C3B060-91FF-40B0-BA25-196FCEE21CA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O34" authorId="0" shapeId="0" xr:uid="{2E6834C9-1DCF-44BD-BFB2-1F808AF1F5A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P34" authorId="0" shapeId="0" xr:uid="{CEA43802-868C-4B72-B333-D5B67750DCE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Q34" authorId="0" shapeId="0" xr:uid="{34644E0F-8075-4AC4-8474-357F045FFA8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X34" authorId="0" shapeId="0" xr:uid="{9A868CAF-AC8E-46C6-9506-D17C6091182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A34" authorId="0" shapeId="0" xr:uid="{762C8404-EA2F-40EC-85E9-C800D112A3A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C34" authorId="0" shapeId="0" xr:uid="{C8A5EEC6-9DD8-4345-8623-630B87411E4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E34" authorId="0" shapeId="0" xr:uid="{7374A0CF-23B9-46CA-A72D-BEE4892C5DB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34" authorId="0" shapeId="0" xr:uid="{A4A5CD1D-C42D-4D60-95AE-E56EDBF4E78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34" authorId="0" shapeId="0" xr:uid="{8392F016-F4DF-44C3-BDC3-99B6B462157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34" authorId="0" shapeId="0" xr:uid="{54E6DCBB-74ED-49C6-AB25-FE62E2FAFEF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34" authorId="0" shapeId="0" xr:uid="{0CCC8E68-6E23-494C-93C4-C6ECA3E753F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L34" authorId="0" shapeId="0" xr:uid="{23F8226C-1F1E-4029-A388-1B1A38D1676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34" authorId="0" shapeId="0" xr:uid="{DC80F268-7141-4DCA-BE50-EACE27098BB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T34" authorId="0" shapeId="0" xr:uid="{250B1097-7949-4664-838E-D354E857646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34" authorId="0" shapeId="0" xr:uid="{E76F68A3-A1CC-48B1-A658-0D24B8ECDCC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34" authorId="0" shapeId="0" xr:uid="{9770AFF7-1642-454F-A6F3-299EEFC58E4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34" authorId="0" shapeId="0" xr:uid="{49CEDB06-3D96-4B99-8716-10A255F144A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J34" authorId="0" shapeId="0" xr:uid="{EA0D99B2-3DBA-408B-9C6C-1ABF724172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X34" authorId="0" shapeId="0" xr:uid="{8181307B-7431-4760-943C-9F6D9C46D60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34" authorId="0" shapeId="0" xr:uid="{39C7B74F-4583-4A6B-A067-34D9190094B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F34" authorId="0" shapeId="0" xr:uid="{CE4F7378-58EA-4535-A426-686E570E90C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G34" authorId="0" shapeId="0" xr:uid="{F83979A9-9878-466F-8B8A-61CB120F683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H34" authorId="0" shapeId="0" xr:uid="{6A06A3E4-0BD6-477B-BCE6-07111B6CBC4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34" authorId="0" shapeId="0" xr:uid="{291AAF9B-B9C3-4443-971F-FBF449524F9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34" authorId="0" shapeId="0" xr:uid="{4079E705-C70F-4DC3-9557-C83BE365AFF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Y34" authorId="0" shapeId="0" xr:uid="{F842C23D-1147-483C-A533-BB0865D2050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34" authorId="0" shapeId="0" xr:uid="{9A7F1EE4-0DE3-4DB4-8845-DCF564473F3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34" authorId="0" shapeId="0" xr:uid="{C9238DDF-BE90-440B-A9B0-FC2D7ADBFA9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34" authorId="0" shapeId="0" xr:uid="{D4522ED9-4DF3-4E5E-83E7-BBD721A52BB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34" authorId="0" shapeId="0" xr:uid="{5931EA79-AC9E-4496-9159-E9504D37D3A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O34" authorId="0" shapeId="0" xr:uid="{FD86B221-7817-4873-9BC6-130FBAFAAAB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P34" authorId="0" shapeId="0" xr:uid="{AC93DFC5-572F-477B-9CFE-4F9679A4DA0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T34" authorId="0" shapeId="0" xr:uid="{B298DDBD-66D6-4E1B-862A-DC08745ABC9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V34" authorId="0" shapeId="0" xr:uid="{9E643B62-4723-4B08-90E6-E1CE6917EE7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W34" authorId="0" shapeId="0" xr:uid="{47AD7FEA-02B5-430D-89C1-2BC6DFB84A1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X34" authorId="0" shapeId="0" xr:uid="{5AE27F6E-CEF2-404A-BBB1-F4731B5B90B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Y34" authorId="0" shapeId="0" xr:uid="{CBAF72A1-D638-48A7-8E14-CA14C53B50E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34" authorId="0" shapeId="0" xr:uid="{CC7BFF73-15F2-442B-9556-82A3E61FE4E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34" authorId="0" shapeId="0" xr:uid="{00F0DA6C-90FE-4166-88E3-E43B99D8CC1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Q34" authorId="0" shapeId="0" xr:uid="{7374657F-A046-43BA-8FF9-A732A23069A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S34" authorId="0" shapeId="0" xr:uid="{031D775C-6EB6-4817-B330-AA5B15B0CCF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H34" authorId="0" shapeId="0" xr:uid="{47EE95F1-1F49-4F84-ACE5-08954D7BD7E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J34" authorId="0" shapeId="0" xr:uid="{E4B75CD2-125E-44CE-962B-C2A278ACABE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P34" authorId="0" shapeId="0" xr:uid="{EE0E7070-D2D3-477B-A560-31D1734C10A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Q34" authorId="0" shapeId="0" xr:uid="{F3C8488E-1CCE-4568-9708-3148AED02AB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34" authorId="0" shapeId="0" xr:uid="{5D9D9BC9-DC6E-4ABC-ABEF-FBC726865E7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34" authorId="0" shapeId="0" xr:uid="{E01EF4A7-CC57-4DB0-9E5A-87B5054E8F9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34" authorId="0" shapeId="0" xr:uid="{CC0B1757-6929-4293-A5A4-E018885C1EB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W34" authorId="0" shapeId="0" xr:uid="{5966D617-2977-4EF6-B605-80B02C5CF6D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X34" authorId="0" shapeId="0" xr:uid="{DB1DCC08-C933-45F0-94C2-9C360B1C92F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Y34" authorId="0" shapeId="0" xr:uid="{03E9A522-89B8-477A-9398-A266FA668E5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Z34" authorId="0" shapeId="0" xr:uid="{973D22F4-37FA-4B46-9FB3-2A45D9E97F1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34" authorId="0" shapeId="0" xr:uid="{A612F88A-B1D5-4FD9-9A49-0093D329F5A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H34" authorId="0" shapeId="0" xr:uid="{245E1AFF-B0B6-4D9C-89F3-7D141BFC0E3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K34" authorId="0" shapeId="0" xr:uid="{1254D5E3-4148-48C6-B2BA-B5722911AC4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M34" authorId="0" shapeId="0" xr:uid="{DF9AF77C-42C6-402C-95A1-1A32E45571F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O34" authorId="0" shapeId="0" xr:uid="{FCC7E3D8-13D6-43FC-B439-FB3250BDC07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35" authorId="0" shapeId="0" xr:uid="{9F7C43D6-297D-4399-BD7D-168D97DDE2B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35" authorId="0" shapeId="0" xr:uid="{2F381A02-531B-4756-B323-2B9C7560C91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J35" authorId="0" shapeId="0" xr:uid="{0F531B2C-7D68-4B4E-A542-DF13A1DE30B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K35" authorId="0" shapeId="0" xr:uid="{A287041E-2B8F-46B9-B3CF-58E910225A6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M35" authorId="0" shapeId="0" xr:uid="{7A80E4AA-085F-4800-B4A6-6E3D09F834D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35" authorId="0" shapeId="0" xr:uid="{6B29566D-1CEF-41FC-9048-9B0D6B58630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35" authorId="0" shapeId="0" xr:uid="{7BC85B10-7235-4407-89DD-4E436F0C5CC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Z35" authorId="0" shapeId="0" xr:uid="{39207421-88B5-49B0-B4A8-C6B31F6E2FA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35" authorId="0" shapeId="0" xr:uid="{46333CF5-58FA-4AD6-8E1A-9FCEBA6D52A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H35" authorId="0" shapeId="0" xr:uid="{FB561584-8D6B-40A6-828D-CDB3358D060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P35" authorId="0" shapeId="0" xr:uid="{45CE4835-D366-4D19-9CBD-990E7CD224A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Q35" authorId="0" shapeId="0" xr:uid="{B37917D2-3E6D-4619-81B1-5605C221533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E35" authorId="0" shapeId="0" xr:uid="{4CD987AB-E86D-46D9-8456-46F6F06B25D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H35" authorId="0" shapeId="0" xr:uid="{5B57544F-D95C-4899-A145-20C758074AC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35" authorId="0" shapeId="0" xr:uid="{A166F5DA-C8EC-47BD-9764-B1A36AC92BB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V35" authorId="0" shapeId="0" xr:uid="{84021E99-A0AC-4B37-AFFA-3F8843B28C8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35" authorId="0" shapeId="0" xr:uid="{207D40D7-2310-4C82-915B-CA83E45B6B8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35" authorId="0" shapeId="0" xr:uid="{C1A3F68C-0256-47EA-9F63-7F72DF14FB0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E35" authorId="0" shapeId="0" xr:uid="{A906DA81-3FBA-4F7F-979C-72E30C3B729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L35" authorId="0" shapeId="0" xr:uid="{F1CDFCED-45D6-452D-9485-5DAA9B057C1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35" authorId="0" shapeId="0" xr:uid="{03AE532B-3BA7-431F-AEE0-B7B5F004996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35" authorId="0" shapeId="0" xr:uid="{147CF67E-CBF3-4E04-9D18-2572E7FBBB7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B35" authorId="0" shapeId="0" xr:uid="{ED4E29AC-043C-4F6B-9874-32B6D026914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D35" authorId="0" shapeId="0" xr:uid="{1322DACB-8B85-4002-8288-85954592DD9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J35" authorId="0" shapeId="0" xr:uid="{9F7CF6CD-6BC1-42DC-A8D6-2EEB8473E9C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X35" authorId="0" shapeId="0" xr:uid="{7F17CF4E-ECBE-4846-A13B-9BCEF9591A8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35" authorId="0" shapeId="0" xr:uid="{53135C84-268D-47E6-AFD2-A32372EEA33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H35" authorId="0" shapeId="0" xr:uid="{79B49B8F-BBE5-47DF-BA60-441C1BA73B3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35" authorId="0" shapeId="0" xr:uid="{582DF0C9-26DA-404D-82B3-C4937833B38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35" authorId="0" shapeId="0" xr:uid="{06699A3B-59F1-485B-98D3-E57FDD01792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Y35" authorId="0" shapeId="0" xr:uid="{355D7DBE-8CDC-4961-8C50-FC81041C4C7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A35" authorId="0" shapeId="0" xr:uid="{55D76D95-8BE9-4722-BBCA-C6D6323336A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B35" authorId="0" shapeId="0" xr:uid="{968D53AD-5411-44E1-BE49-9A4402D8CD2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35" authorId="0" shapeId="0" xr:uid="{1D18BFA0-CCF5-478C-9424-F6C884201F9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35" authorId="0" shapeId="0" xr:uid="{73292C5C-FB55-48F5-906F-5FF7B499CDC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H35" authorId="0" shapeId="0" xr:uid="{11CEC5E3-D403-40AF-92BE-20CC7D39BD3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35" authorId="0" shapeId="0" xr:uid="{4A8469BB-F1EA-47EC-8A37-F92455646E3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35" authorId="0" shapeId="0" xr:uid="{5F6A191C-D5F1-42CE-8AB1-5E3296F9A0A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N35" authorId="0" shapeId="0" xr:uid="{3448DFBB-2A00-4DC2-8E8B-92F80734D16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O35" authorId="0" shapeId="0" xr:uid="{36DA54CD-16E8-4DB2-9908-FAFB0B8D82B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P35" authorId="0" shapeId="0" xr:uid="{57AE5F50-FC68-4E9F-BF2E-D0010A84807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Q35" authorId="0" shapeId="0" xr:uid="{B0EC02E6-FF8D-49D5-8AAF-8FF7D5D2C12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35" authorId="0" shapeId="0" xr:uid="{CB6B38D2-C48E-4851-89FB-09F1E2050AE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T35" authorId="0" shapeId="0" xr:uid="{8D490365-7838-4880-8692-E0764FA3E7E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W35" authorId="0" shapeId="0" xr:uid="{CD89658D-2EE4-46DF-8279-B15E5C0A8A5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X35" authorId="0" shapeId="0" xr:uid="{D62BD187-39D4-4C79-B770-8E8C53B6F53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Y35" authorId="0" shapeId="0" xr:uid="{75A91F3F-F4EB-46A7-BE5A-E602F4A2324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L35" authorId="0" shapeId="0" xr:uid="{04DB2E55-1A6F-4968-A9FA-EAFDF338D78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O35" authorId="0" shapeId="0" xr:uid="{32BFEFB5-86FD-463B-B989-3B363A68BFD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Q35" authorId="0" shapeId="0" xr:uid="{916CF222-A519-4CF8-A513-F4C1CE70FBB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Z35" authorId="0" shapeId="0" xr:uid="{07A8AB27-2487-4026-B167-81091D6C329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J35" authorId="0" shapeId="0" xr:uid="{872CAF59-CB72-48E2-AC83-34729034546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P35" authorId="0" shapeId="0" xr:uid="{A638A23E-6FA4-4D96-9B0F-60B1DA3A100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Q35" authorId="0" shapeId="0" xr:uid="{E3A9CB98-D2D7-423B-97F2-E4B9EE4D48E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35" authorId="0" shapeId="0" xr:uid="{8956CCF5-4783-442B-9059-24264FBADDB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35" authorId="0" shapeId="0" xr:uid="{F9FF8FFA-A79E-49C4-B8BF-2795E3302A4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W35" authorId="0" shapeId="0" xr:uid="{774F5DD1-64D5-4A3C-AB53-436C9713CE4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X35" authorId="0" shapeId="0" xr:uid="{553E0EEB-2F40-4F98-AA47-EACE71BDED2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Y35" authorId="0" shapeId="0" xr:uid="{4B3C8E29-00F6-47F9-84D5-14D1D936520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Z35" authorId="0" shapeId="0" xr:uid="{E1D0F391-9BC0-41C6-B361-D24AA8566A9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35" authorId="0" shapeId="0" xr:uid="{BD80FC57-EDC1-45E1-B165-2DB11059B7C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H35" authorId="0" shapeId="0" xr:uid="{4B73EFD5-525C-4BF1-929B-EAF27871EBA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K35" authorId="0" shapeId="0" xr:uid="{E25F2B9B-148E-43B2-ADC2-0F90ABF38A7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M35" authorId="0" shapeId="0" xr:uid="{BD4C241C-026E-4E81-8C6A-E39EF2BAFC3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O35" authorId="0" shapeId="0" xr:uid="{2AA69D29-ED45-4178-9306-90061A56BAE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P35" authorId="0" shapeId="0" xr:uid="{23FDD803-0595-432B-80ED-813181C5997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36" authorId="0" shapeId="0" xr:uid="{82E1D7D5-DD27-4F33-828E-997B640268F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36" authorId="0" shapeId="0" xr:uid="{1C8C3A50-66A7-40CB-8F0F-2EA478C114B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36" authorId="0" shapeId="0" xr:uid="{B6678A04-4D5E-414B-8455-1173CDE16B1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36" authorId="0" shapeId="0" xr:uid="{61102A2F-05EB-4790-8556-3FD82C534F4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36" authorId="0" shapeId="0" xr:uid="{0037058D-D61D-485C-B554-BCA09E3A561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K36" authorId="0" shapeId="0" xr:uid="{F7EAF0D3-ABE0-483D-9302-A3CA45A0660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M36" authorId="0" shapeId="0" xr:uid="{1E5800E2-CE49-4C1A-B1CD-FA4FC0A5C4F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36" authorId="0" shapeId="0" xr:uid="{14688D70-47D9-4AC0-889D-968F5F6FC4A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36" authorId="0" shapeId="0" xr:uid="{0F0B4B2D-D092-45AE-8BBD-497251B746B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36" authorId="0" shapeId="0" xr:uid="{E912BF68-246B-4740-B08E-ED8D0BF60CB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36" authorId="0" shapeId="0" xr:uid="{2414ACD3-7097-4F86-86D7-3C2E92B2AC9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P36" authorId="0" shapeId="0" xr:uid="{4E9320AD-A292-4D51-8582-0731C0D7619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Q36" authorId="0" shapeId="0" xr:uid="{1EAA1637-D4A5-4E08-8E51-731223185DC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X36" authorId="0" shapeId="0" xr:uid="{72465E21-0C57-4EF3-8327-F512EAABA4A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A36" authorId="0" shapeId="0" xr:uid="{E869CA9D-A7FB-4F25-8D09-D07B220715A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B36" authorId="0" shapeId="0" xr:uid="{DB2E35C2-D3DA-4532-943A-4A69D0C464A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C36" authorId="0" shapeId="0" xr:uid="{36F8FED8-8AD8-4F80-93C2-8AEDE9949B9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D36" authorId="0" shapeId="0" xr:uid="{86FF0CA9-C8E8-4717-AE3B-7E50E883399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G36" authorId="0" shapeId="0" xr:uid="{31BE1BD3-E849-46D7-A214-E0A4B2EEC90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I36" authorId="0" shapeId="0" xr:uid="{1C347A5E-AEF3-4CA4-8BF6-EDF44128568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36" authorId="0" shapeId="0" xr:uid="{B366DFE5-881F-47F3-A5F0-0B1983FEFC1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36" authorId="0" shapeId="0" xr:uid="{829DA6E0-238E-4FEA-BF98-B878641C406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36" authorId="0" shapeId="0" xr:uid="{C5A660AB-E352-4EA3-969F-620FA5D4755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E36" authorId="0" shapeId="0" xr:uid="{D785C740-0A23-4DF3-A9B6-ADAB56C843F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T36" authorId="0" shapeId="0" xr:uid="{705D99CB-DC35-47A0-80BF-C634BB28D54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36" authorId="0" shapeId="0" xr:uid="{4E7BC65A-8AEF-4C7D-A98F-EDF643A4C75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X36" authorId="0" shapeId="0" xr:uid="{D65C128A-3C85-4F8F-9715-CB9963FE6AB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36" authorId="0" shapeId="0" xr:uid="{4F64F509-85B9-4C8C-9900-C1C6E34643B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36" authorId="0" shapeId="0" xr:uid="{3BB15FD6-172D-45FC-BDEC-09E2DF8D512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X36" authorId="0" shapeId="0" xr:uid="{4662DF8E-8407-4A1D-98C6-50DCD92A37A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36" authorId="0" shapeId="0" xr:uid="{C3298FF9-F41D-46F2-9405-56799CBBBCE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H36" authorId="0" shapeId="0" xr:uid="{2A96C0FB-B48E-411F-810C-81D4C2415DD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36" authorId="0" shapeId="0" xr:uid="{90CF6131-97D7-4B07-93EC-45BA7A84311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36" authorId="0" shapeId="0" xr:uid="{086FE773-6C29-4CDB-851E-3CBD4DBECB2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Y36" authorId="0" shapeId="0" xr:uid="{3B8D297C-C33D-4FF4-A18A-AE508372167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A36" authorId="0" shapeId="0" xr:uid="{29780827-711A-44E3-81CC-DAAD6518CFC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B36" authorId="0" shapeId="0" xr:uid="{637ADB9D-6574-40F4-ABF8-C8950A81C24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36" authorId="0" shapeId="0" xr:uid="{FD6F73CC-E753-408B-9C64-A21C5D5D07F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36" authorId="0" shapeId="0" xr:uid="{F60E16C4-24AB-47C6-BC06-E31A6FD6761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E36" authorId="0" shapeId="0" xr:uid="{EC401877-2206-4BA8-82AA-8D367D4BB7B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F36" authorId="0" shapeId="0" xr:uid="{2F98E45C-BD83-409E-A512-695997C82B9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G36" authorId="0" shapeId="0" xr:uid="{EA2FA2FF-B62C-4EA4-9AE6-0E38796FEF0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36" authorId="0" shapeId="0" xr:uid="{A44EF4BC-48D2-4CCE-8172-85FD09ED674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36" authorId="0" shapeId="0" xr:uid="{2180581A-7944-4731-A33D-1ABFFF693C6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N36" authorId="0" shapeId="0" xr:uid="{48DF51A6-0C14-42CA-88ED-5C41A171D6C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O36" authorId="0" shapeId="0" xr:uid="{51CF29F4-E830-4A59-946B-F6E72FC4D97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P36" authorId="0" shapeId="0" xr:uid="{EB9CB644-7875-4060-AEB4-C1BA84121A3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36" authorId="0" shapeId="0" xr:uid="{26259178-A6BF-4FA9-9CAD-E82805D2BCE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V36" authorId="0" shapeId="0" xr:uid="{5416309B-D445-48E2-AFB6-6FB3AE8E4E2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W36" authorId="0" shapeId="0" xr:uid="{781AD6DC-FEE3-4562-A391-4CB46595312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X36" authorId="0" shapeId="0" xr:uid="{CD39DA58-D9A4-46F3-AF96-0D7AEC4D967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Y36" authorId="0" shapeId="0" xr:uid="{1075A7CC-71DC-425A-BF0F-02A0E3BC5D5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J36" authorId="0" shapeId="0" xr:uid="{E9EBF49D-12BF-42AE-9A0C-8273E82D1DB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36" authorId="0" shapeId="0" xr:uid="{B45712BE-9D67-4698-8CC2-78F199E7330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O36" authorId="0" shapeId="0" xr:uid="{0397ADA7-F006-4CD8-B8C3-6E6C802F7B9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Q36" authorId="0" shapeId="0" xr:uid="{8FFA5AA2-EFDD-4911-890A-A432EBCE249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R36" authorId="0" shapeId="0" xr:uid="{D26CB70D-91C4-43E6-A088-792DC134B8E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U36" authorId="0" shapeId="0" xr:uid="{0E193BE0-FE2B-4674-A2D9-A8A69D28395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W36" authorId="0" shapeId="0" xr:uid="{EEC4DFC8-DE29-4A40-8015-7B74EDFDF32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Z36" authorId="0" shapeId="0" xr:uid="{A3B7C2D2-5A16-4ACC-AF8F-BF64AC11588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J36" authorId="0" shapeId="0" xr:uid="{62AD41B4-A236-43B3-A536-9F5E0CE7260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P36" authorId="0" shapeId="0" xr:uid="{87BC1B97-B9C4-40AE-BB51-9144BBEAFB7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Q36" authorId="0" shapeId="0" xr:uid="{94D5FD03-A799-42E8-99F0-C185DC2CC3C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36" authorId="0" shapeId="0" xr:uid="{F6BEB72B-A374-40F0-835B-35F5075ED9A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36" authorId="0" shapeId="0" xr:uid="{23E2DE81-954F-4473-87C8-64BE7EF3E3E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36" authorId="0" shapeId="0" xr:uid="{8CE02890-2D40-4CD1-A7B8-2220162511F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X36" authorId="0" shapeId="0" xr:uid="{7187C2E9-191D-467E-A17F-E6A43CF32E0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Y36" authorId="0" shapeId="0" xr:uid="{48FBE421-207B-4756-8469-B3DD5D62A88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Z36" authorId="0" shapeId="0" xr:uid="{2E850457-7C3F-4187-941F-3404BD5006D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36" authorId="0" shapeId="0" xr:uid="{B3C41CF3-4791-4888-A683-3B3B910E2BF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H36" authorId="0" shapeId="0" xr:uid="{DE465550-1033-48F4-AFC7-18F7D85DBE2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K36" authorId="0" shapeId="0" xr:uid="{2798D42A-18F5-4B1B-A2C9-7E8E0EB41BA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L36" authorId="0" shapeId="0" xr:uid="{5B10BF89-7DC1-4EB3-93D3-DE5F6ABF90D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M36" authorId="0" shapeId="0" xr:uid="{C656C477-1E7F-4179-B968-0D81EC1CF03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O36" authorId="0" shapeId="0" xr:uid="{7546B177-F65E-4380-B228-DF88E86D944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37" authorId="0" shapeId="0" xr:uid="{82EFC1CE-C550-4BF6-895D-A32E98A454B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37" authorId="0" shapeId="0" xr:uid="{5E0177C5-B6FD-410C-94A1-33E0BDB3901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K37" authorId="0" shapeId="0" xr:uid="{C347E1CC-A5FE-42A5-A04E-961A84CAD24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M37" authorId="0" shapeId="0" xr:uid="{A98EEBE1-EC3D-45A6-95F1-70DB0B9FE3B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37" authorId="0" shapeId="0" xr:uid="{1A02597D-9D8C-4F32-AC9C-5AAB5D3993C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37" authorId="0" shapeId="0" xr:uid="{EB1194F7-5147-4255-A016-3D2CF4B8E67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37" authorId="0" shapeId="0" xr:uid="{41D3995F-53B9-41A1-8C59-A0AEA9D6601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37" authorId="0" shapeId="0" xr:uid="{942C5EB2-2A4B-44E6-9B3E-5F99026CA58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L37" authorId="0" shapeId="0" xr:uid="{CEE525F2-0594-4F49-BEC5-01646DBBE3A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O37" authorId="0" shapeId="0" xr:uid="{07F31ADC-DACF-4304-BD5C-61F643C9768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P37" authorId="0" shapeId="0" xr:uid="{6AC83DC6-616A-4614-9D56-773038F6B40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Q37" authorId="0" shapeId="0" xr:uid="{481B8CAE-7E79-4873-BB70-42950796863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D37" authorId="0" shapeId="0" xr:uid="{EA9787A1-EE38-4AF4-91D7-F945EDB0B33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E37" authorId="0" shapeId="0" xr:uid="{B68EB60B-1002-4434-BBAA-E8FA482AA2A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G37" authorId="0" shapeId="0" xr:uid="{5CEEA4D2-DBD0-4B65-BC19-41E25C75130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I37" authorId="0" shapeId="0" xr:uid="{4F972F84-2C82-4A9E-8C02-95BCDA56183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37" authorId="0" shapeId="0" xr:uid="{5557FA01-EA21-4990-8BED-47EA75B77E9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C37" authorId="0" shapeId="0" xr:uid="{E42E7960-A101-401B-841C-C2895A34A2A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37" authorId="0" shapeId="0" xr:uid="{15E9E1B0-0F5E-46A2-86DD-B9214502AA0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37" authorId="0" shapeId="0" xr:uid="{EDB7F012-958F-4660-91D0-A17971A2B62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37" authorId="0" shapeId="0" xr:uid="{7EE98503-2D65-4DE1-812D-34D7F4C4F53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L37" authorId="0" shapeId="0" xr:uid="{D0FBD299-9400-41AE-BEAD-44672006EBF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37" authorId="0" shapeId="0" xr:uid="{D5F4B5FE-6BEF-46D4-8FC7-43DCE87103F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37" authorId="0" shapeId="0" xr:uid="{96A4B361-20EB-43A2-B8A4-63E5DE9AFBE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J37" authorId="0" shapeId="0" xr:uid="{2FF4EDD7-B8C8-4A5E-A342-8CD267162C6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37" authorId="0" shapeId="0" xr:uid="{957BCA8A-B445-4B49-A516-EA34E417851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D37" authorId="0" shapeId="0" xr:uid="{7D5817AA-FC88-4ED7-A522-1896A710ADF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F37" authorId="0" shapeId="0" xr:uid="{A09CE5AD-083A-4A34-9E9E-6ADD7F39C9E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G37" authorId="0" shapeId="0" xr:uid="{AE4B7611-04F2-4ACE-91B6-88B1EFBEBA0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H37" authorId="0" shapeId="0" xr:uid="{9E749F23-71DA-42CC-9581-3C75F5094B7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37" authorId="0" shapeId="0" xr:uid="{C6A60FBE-DC15-47D6-BB13-9F5D86988EA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37" authorId="0" shapeId="0" xr:uid="{B7B82C88-5097-4977-8429-380CE869A7F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S37" authorId="0" shapeId="0" xr:uid="{1E4EB766-E654-493C-A4F1-EA218DE43D0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U37" authorId="0" shapeId="0" xr:uid="{521830FE-C856-4CCC-99C1-BAD8789A99C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37" authorId="0" shapeId="0" xr:uid="{7FDC06DD-2A45-4C6E-882C-AC06761B81B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Y37" authorId="0" shapeId="0" xr:uid="{752FEC70-6660-439F-B105-71F7C902BB2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A37" authorId="0" shapeId="0" xr:uid="{F0AB1B38-57A6-42BE-A872-EFFE834AA2E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B37" authorId="0" shapeId="0" xr:uid="{B4311C55-43D8-4CB1-8A71-05A6F606565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37" authorId="0" shapeId="0" xr:uid="{F0F28B21-3B25-4216-8924-B9FAE7D4864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I37" authorId="0" shapeId="0" xr:uid="{116E5471-D74C-41F8-95FA-A1F872B74FC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37" authorId="0" shapeId="0" xr:uid="{5D852BF9-D2D0-4D52-9B81-3ED4B0DAB65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37" authorId="0" shapeId="0" xr:uid="{F065CFB7-8828-436F-B9C4-09B99E78538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O37" authorId="0" shapeId="0" xr:uid="{BC106273-1B5D-4500-A3CA-8D85CDD3F23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37" authorId="0" shapeId="0" xr:uid="{F229616B-9710-4D3D-9B9E-6882CECE7A7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V37" authorId="0" shapeId="0" xr:uid="{8016EDE5-CC37-47FF-9025-6D838422574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W37" authorId="0" shapeId="0" xr:uid="{866D2EC5-EBBB-4F2B-A41E-7447370B029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X37" authorId="0" shapeId="0" xr:uid="{1F8B6917-9E9D-4E86-8C2C-18F42E399EC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Y37" authorId="0" shapeId="0" xr:uid="{89349185-8F13-4BC2-89BD-4AA0A459402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37" authorId="0" shapeId="0" xr:uid="{006E57B4-30D4-4360-B9DE-D7ED75F7639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O37" authorId="0" shapeId="0" xr:uid="{4BB05161-F35C-4E01-9E59-1ACEA6FE089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Q37" authorId="0" shapeId="0" xr:uid="{C8881295-101E-4A45-ADC1-CFA676E1FB4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Z37" authorId="0" shapeId="0" xr:uid="{5CA1AE2F-563E-4940-B8AD-938F6FCE9E0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H37" authorId="0" shapeId="0" xr:uid="{1479AEEC-036D-419B-8192-39D7F10587C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J37" authorId="0" shapeId="0" xr:uid="{19961767-0426-4F83-BB2F-F41CE048792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P37" authorId="0" shapeId="0" xr:uid="{B54ACA64-D51C-4660-9399-DBB653427F9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Q37" authorId="0" shapeId="0" xr:uid="{E51C8C33-96E7-4018-9F32-686FC283F37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37" authorId="0" shapeId="0" xr:uid="{8A18F18C-2172-4226-B818-745DC826D88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37" authorId="0" shapeId="0" xr:uid="{F088903C-7758-49C9-9162-74AD1258E49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37" authorId="0" shapeId="0" xr:uid="{F5004251-A81D-44B7-8A73-B0857EB3951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Y37" authorId="0" shapeId="0" xr:uid="{65880E04-2C3D-4940-BA85-D51D44371EE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Z37" authorId="0" shapeId="0" xr:uid="{84BC3251-CCC6-40D5-8849-C62DE7DAACC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37" authorId="0" shapeId="0" xr:uid="{AF7BDDCD-4CC6-4E81-A242-7D09B43D805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H37" authorId="0" shapeId="0" xr:uid="{5FAC963C-92BC-4DE2-B57F-200A48501FE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K37" authorId="0" shapeId="0" xr:uid="{33BB2823-489C-4277-A5DB-9AE63ABE0A3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M37" authorId="0" shapeId="0" xr:uid="{912B0496-F11A-47F4-B9DB-16A2C3F56E1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O37" authorId="0" shapeId="0" xr:uid="{25784FB3-3D7B-4B60-B51A-A666363649E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38" authorId="0" shapeId="0" xr:uid="{491C1268-F426-4362-AAAD-2AFB113B05F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38" authorId="0" shapeId="0" xr:uid="{02CA897C-DA1F-48E1-82AC-F55E155D1EF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K38" authorId="0" shapeId="0" xr:uid="{10C75A5D-02D1-4B84-9D34-193B892B01F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M38" authorId="0" shapeId="0" xr:uid="{A1EDA179-5CD5-400C-B9F3-EA0BB5D9F5F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38" authorId="0" shapeId="0" xr:uid="{672CCD62-F9A0-455A-A54F-FC7BEBA53C5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38" authorId="0" shapeId="0" xr:uid="{20D7E14F-EFE1-4ED4-AFEA-4AA74654192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Z38" authorId="0" shapeId="0" xr:uid="{CBFE9A7F-2DD6-4BC9-B161-EC3D0DA7312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38" authorId="0" shapeId="0" xr:uid="{229B7FE0-3791-45A3-905A-B318C8D5705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38" authorId="0" shapeId="0" xr:uid="{029CE3C5-8F20-4D4F-88ED-0CCFAB7C2D3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L38" authorId="0" shapeId="0" xr:uid="{A3C0C069-01AC-4822-8AAE-F8AEE213062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O38" authorId="0" shapeId="0" xr:uid="{564FBF45-1268-40AC-93A6-09C234627F2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P38" authorId="0" shapeId="0" xr:uid="{39BE2C32-4ED0-425D-9C52-1F68C633264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Q38" authorId="0" shapeId="0" xr:uid="{77C2FEFF-BC69-403F-B2ED-186F2CB0E1A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E38" authorId="0" shapeId="0" xr:uid="{6AE026B6-1203-438B-BD3A-899000227FB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38" authorId="0" shapeId="0" xr:uid="{869D8613-9145-47FA-9096-30AB30DE28C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C38" authorId="0" shapeId="0" xr:uid="{641BF40D-1A83-463C-ABC2-C4A9B03019C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38" authorId="0" shapeId="0" xr:uid="{94183114-F471-4A1D-B276-575E1396971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E38" authorId="0" shapeId="0" xr:uid="{AA7086A3-CF97-4B89-BFC1-A04B7F89462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H38" authorId="0" shapeId="0" xr:uid="{356F284A-ACE4-40E2-BD83-23DB02821AA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J38" authorId="0" shapeId="0" xr:uid="{181472AB-2033-48EC-9C56-D0F147F7B4F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38" authorId="0" shapeId="0" xr:uid="{41651D0B-8BBD-4CE6-9127-E762EDCDEE5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L38" authorId="0" shapeId="0" xr:uid="{15676071-3FC5-456D-B57E-17AA8CC9352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38" authorId="0" shapeId="0" xr:uid="{7B5B99A4-1D56-4E3B-9A3A-6C5C99507B6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38" authorId="0" shapeId="0" xr:uid="{42A95C67-D58E-4748-8B9B-A60F0792947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J38" authorId="0" shapeId="0" xr:uid="{378DD048-2138-4DD8-9013-53F907164A9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38" authorId="0" shapeId="0" xr:uid="{5A6D22DB-0070-4AD7-A80E-9A50A9B529E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D38" authorId="0" shapeId="0" xr:uid="{D5692926-27E2-4ECF-B65C-7586E9A9EED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F38" authorId="0" shapeId="0" xr:uid="{2C84831A-3B92-415C-BB3A-5F1D163BBAC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G38" authorId="0" shapeId="0" xr:uid="{F4143AB3-6B32-4B73-9244-D67E6D7BFA2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H38" authorId="0" shapeId="0" xr:uid="{33B994E4-B405-4018-9300-12D40FD067A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38" authorId="0" shapeId="0" xr:uid="{E2FB15F0-3E4B-4DFB-A04E-3D8A4018E85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38" authorId="0" shapeId="0" xr:uid="{15C99400-3E41-448D-B02B-CDAD47EF87F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Y38" authorId="0" shapeId="0" xr:uid="{DCD4CEB5-3225-4696-8F60-EB84DEC4D42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A38" authorId="0" shapeId="0" xr:uid="{30949EF3-D417-4DA4-B3D0-47E5C656E2C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B38" authorId="0" shapeId="0" xr:uid="{1FB2F0D3-2DF0-427C-B57E-A9DA8AC70A5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38" authorId="0" shapeId="0" xr:uid="{9A6A51DB-2DA7-4A26-B4D3-127C2DE09B7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38" authorId="0" shapeId="0" xr:uid="{14E56ACF-FC79-4238-8F1D-BF472EFF874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J38" authorId="0" shapeId="0" xr:uid="{84A625C8-58B8-4564-9364-BBE8E39E6B9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N38" authorId="0" shapeId="0" xr:uid="{11B77950-FFB0-4F15-8364-BC6A6E505CB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O38" authorId="0" shapeId="0" xr:uid="{2E368C63-7A51-427D-A59F-12D9630F7A6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P38" authorId="0" shapeId="0" xr:uid="{2770DE62-057E-4ECA-A98A-44EB0BDC50A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38" authorId="0" shapeId="0" xr:uid="{CC3FE3AA-AA05-47F5-9E4E-8ABAA0FE921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V38" authorId="0" shapeId="0" xr:uid="{0C983B08-2FE1-443D-B52C-9830A64229D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W38" authorId="0" shapeId="0" xr:uid="{F44D8490-523C-49F2-9F91-DCD9D9985CA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X38" authorId="0" shapeId="0" xr:uid="{44B2D9D7-BC3E-48C5-B4EF-9978C86A229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Y38" authorId="0" shapeId="0" xr:uid="{D39F0419-3587-410B-9BE8-89C867B7494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38" authorId="0" shapeId="0" xr:uid="{CF437EBA-3E58-461B-832F-6DBDB509BA2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O38" authorId="0" shapeId="0" xr:uid="{CD69F760-FF5D-4869-AA69-808554E3B8A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Q38" authorId="0" shapeId="0" xr:uid="{7D021C26-6249-41CC-8782-26146856687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V38" authorId="0" shapeId="0" xr:uid="{D28FAF57-2495-46E0-A7A8-C68C48F3997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Z38" authorId="0" shapeId="0" xr:uid="{A4E5F1F4-3176-4A90-9239-2EA36E0EDAE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H38" authorId="0" shapeId="0" xr:uid="{9CDC0219-E581-4501-BACE-F35844A8B94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J38" authorId="0" shapeId="0" xr:uid="{658CADAE-DD0A-4D0B-9AC1-59BBE09EB31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P38" authorId="0" shapeId="0" xr:uid="{3704A9BA-1A8B-422E-B477-7087A28975A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Q38" authorId="0" shapeId="0" xr:uid="{C4D26DA3-9FE7-4067-B511-7A76432D0C7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R38" authorId="0" shapeId="0" xr:uid="{5C37813C-9A63-489C-8746-2FFB7525848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38" authorId="0" shapeId="0" xr:uid="{6EBECC83-CEF5-48E8-BA97-F0C9377F595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W38" authorId="0" shapeId="0" xr:uid="{4569904B-6ACD-44B4-9A19-752FAB7907B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X38" authorId="0" shapeId="0" xr:uid="{63CF3C03-093E-4B54-8A13-2FF26A48D01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Y38" authorId="0" shapeId="0" xr:uid="{C96E8701-1FF5-490A-913F-F45F81F3CEF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Z38" authorId="0" shapeId="0" xr:uid="{118E5C69-8912-4906-A9D1-DE01D4ED57A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A38" authorId="0" shapeId="0" xr:uid="{C7C7F0F7-78FA-4BA9-BA39-99C292490A0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H38" authorId="0" shapeId="0" xr:uid="{C5998703-E522-4EB1-BEC7-C4E9509EF4A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K38" authorId="0" shapeId="0" xr:uid="{5B13DC16-B217-4534-A6D6-A7A94B160A8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M38" authorId="0" shapeId="0" xr:uid="{D025212D-FB53-471A-B372-FF9FB430493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O38" authorId="0" shapeId="0" xr:uid="{41A568FE-4219-4B21-B31C-0F258D936FB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6" authorId="0" shapeId="0" xr:uid="{00000000-0006-0000-02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  <comment ref="B11" authorId="0" shapeId="0" xr:uid="{63E04C96-058D-4C8D-9087-B31F9DA81C5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11" authorId="0" shapeId="0" xr:uid="{BA32AA6B-2F37-4B2D-9B0F-C3CB7A12AB6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V11" authorId="0" shapeId="0" xr:uid="{37261B66-A9A0-4296-AB82-3BA57AC3A14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11" authorId="0" shapeId="0" xr:uid="{5490F7FD-6823-4AB0-A968-D248A3E456F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X11" authorId="0" shapeId="0" xr:uid="{9A18C208-B7F6-4432-9E12-501645CD72A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11" authorId="0" shapeId="0" xr:uid="{2B859584-8ED2-4527-8BF7-DD85B3C99F2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11" authorId="0" shapeId="0" xr:uid="{0DF6CAC2-81B0-444C-A162-EAE63DDF9E7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E11" authorId="0" shapeId="0" xr:uid="{EC75DAF2-D979-4004-8B3D-4E2678EBAFD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F11" authorId="0" shapeId="0" xr:uid="{18EF9693-A8FD-4142-8F40-A801BABDD2D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11" authorId="0" shapeId="0" xr:uid="{8786388D-E9FD-45BD-AF18-0F3801E85F0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N11" authorId="0" shapeId="0" xr:uid="{67DE172A-985E-4CA9-9E84-6484C32D44A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Q11" authorId="0" shapeId="0" xr:uid="{2BF5963D-06C8-4A91-8739-54BAC9E79EB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S11" authorId="0" shapeId="0" xr:uid="{2C9D2DA9-FE6F-497B-B262-A904F02729B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11" authorId="0" shapeId="0" xr:uid="{BFA6CA18-9116-4C66-BC22-72D79BB6595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U11" authorId="0" shapeId="0" xr:uid="{2B63E39A-FA69-4740-ACDE-D95B0C3D32C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11" authorId="0" shapeId="0" xr:uid="{0F3A4628-5C7D-4EB3-9CA2-2BBB03F9BE3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Y11" authorId="0" shapeId="0" xr:uid="{D722EE06-79F3-435D-9612-43012E4FBC7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11" authorId="0" shapeId="0" xr:uid="{906BC641-E078-46B7-B929-13C15927306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11" authorId="0" shapeId="0" xr:uid="{6C122F4C-F06A-454D-94D9-F2AC4D3039B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11" authorId="0" shapeId="0" xr:uid="{6403875B-98D7-4523-BB1F-B5E9FFCD2EA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11" authorId="0" shapeId="0" xr:uid="{70E7D110-6C78-4A39-9334-50FCC762028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T11" authorId="0" shapeId="0" xr:uid="{3C67C62D-3A57-4525-8349-25D066BB3F4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U11" authorId="0" shapeId="0" xr:uid="{451599D7-F824-4CA7-B726-16A9DE04479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V11" authorId="0" shapeId="0" xr:uid="{C0D67D95-8869-4762-B6A9-2C0490AE2FA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W11" authorId="0" shapeId="0" xr:uid="{9B445655-AED6-4543-8708-463A195F1D3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11" authorId="0" shapeId="0" xr:uid="{845BCBFE-7D63-4713-87BF-36752FCBB3E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L11" authorId="0" shapeId="0" xr:uid="{0A1E8448-15D9-4595-925E-ACA56C20548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11" authorId="0" shapeId="0" xr:uid="{A61F25A9-2993-4679-A7F6-7FBBC8CA7E6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O11" authorId="0" shapeId="0" xr:uid="{9757222D-7647-4B69-A3BA-2E4178D3DE5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Q11" authorId="0" shapeId="0" xr:uid="{E32C11F2-94EC-44BF-B1DE-D8FC69A0327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R11" authorId="0" shapeId="0" xr:uid="{B0C6B5C9-9F7F-4946-98BB-9D01CFC4D31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X11" authorId="0" shapeId="0" xr:uid="{D03A59BE-E321-4E39-BBCC-15F5CA0B780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11" authorId="0" shapeId="0" xr:uid="{330047BA-F55D-4BBA-82DE-7431FAED881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11" authorId="0" shapeId="0" xr:uid="{A188FDE3-FFC6-40D2-8942-7B73C8D108A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O11" authorId="0" shapeId="0" xr:uid="{A0A9B747-271C-4C6C-8050-6921255CA93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11" authorId="0" shapeId="0" xr:uid="{7780F0F6-443B-4091-A83A-97E6EF833A1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Q11" authorId="0" shapeId="0" xr:uid="{71175429-B4CD-4825-87AD-16D9093E254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R11" authorId="0" shapeId="0" xr:uid="{9F1F1F36-1B2F-4ED7-915F-0F7814DC1B1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S11" authorId="0" shapeId="0" xr:uid="{F32F91BE-AE6C-490B-AF0C-FA3FB81579E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X11" authorId="0" shapeId="0" xr:uid="{914A4A15-73A7-4162-935E-8EEB1324D96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11" authorId="0" shapeId="0" xr:uid="{688FE3E6-1D73-447B-AD4B-FAEDD4A6252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F11" authorId="0" shapeId="0" xr:uid="{EA9F036B-45FA-4F29-A3C3-9CDDEECEC80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H11" authorId="0" shapeId="0" xr:uid="{C1F70A35-BE5F-484D-9699-53AC59AB35C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11" authorId="0" shapeId="0" xr:uid="{C7520114-8536-4F87-A00E-D60B39D675E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K11" authorId="0" shapeId="0" xr:uid="{E04961B1-39BE-4B2D-86DE-50A63EBEE44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M11" authorId="0" shapeId="0" xr:uid="{14CBC1D3-C39D-4293-BC23-DDD9330373F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N11" authorId="0" shapeId="0" xr:uid="{566EAB2F-70FB-4297-86C2-BC83AAB112C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11" authorId="0" shapeId="0" xr:uid="{A49037C8-753C-42CA-BC31-90E495849CB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11" authorId="0" shapeId="0" xr:uid="{91E8019E-E6F4-4D3A-9381-2727C1AB5E6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K11" authorId="0" shapeId="0" xr:uid="{ABF5478F-A9E3-4DFA-BB0B-380C55EB605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11" authorId="0" shapeId="0" xr:uid="{9113FFD3-8B65-4EEF-AEA6-46C4EFFD9D7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M11" authorId="0" shapeId="0" xr:uid="{937B9A5C-5089-4CB6-8FEF-ADB7833DE09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T11" authorId="0" shapeId="0" xr:uid="{DAFEEE82-57C1-49BD-90B9-6E1D8BE91AF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U11" authorId="0" shapeId="0" xr:uid="{7DB2B20D-B10E-4073-8C17-428DD24ECF0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H11" authorId="0" shapeId="0" xr:uid="{B729F9E5-8CE2-4ACA-97E1-655A2DBA337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I11" authorId="0" shapeId="0" xr:uid="{A9E06A02-C0F2-4B83-9A0C-861ADC83A47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N11" authorId="0" shapeId="0" xr:uid="{B6075A67-1C9C-4BD1-A540-4AC1A5021AD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11" authorId="0" shapeId="0" xr:uid="{D16B186D-B2A0-4F34-8186-AEF0F54793C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R11" authorId="0" shapeId="0" xr:uid="{015F2842-335E-4F05-B019-89B97A3DE54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T11" authorId="0" shapeId="0" xr:uid="{A5E39EBA-210A-4164-9DEA-F936856F81D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X11" authorId="0" shapeId="0" xr:uid="{AF803D81-BF3E-4D89-8235-C8D124EDE74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Z11" authorId="0" shapeId="0" xr:uid="{E9D039CD-574C-4DA2-8CB9-7A485B5B64F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A11" authorId="0" shapeId="0" xr:uid="{760F4B3A-CE69-44BA-A462-A1A72F30976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B11" authorId="0" shapeId="0" xr:uid="{DAF4AB96-77E0-4242-B57C-F071B1D6526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11" authorId="0" shapeId="0" xr:uid="{9A4CD4A1-570E-437A-A376-C46F7E84D26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11" authorId="0" shapeId="0" xr:uid="{D55D0D55-A855-496E-98B3-885A2C21D6B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H11" authorId="0" shapeId="0" xr:uid="{6105D853-B283-455A-B764-91EA5C115AA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I11" authorId="0" shapeId="0" xr:uid="{1D1C03E2-809B-4676-A5DD-E997CE55E18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J11" authorId="0" shapeId="0" xr:uid="{315009A8-A937-48CA-B2E8-669E04CC607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K11" authorId="0" shapeId="0" xr:uid="{CBD23F09-54E4-4175-8828-71631469BEB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V11" authorId="0" shapeId="0" xr:uid="{CCFB2DC7-5CB8-41D1-B18B-32B47E076E8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E11" authorId="0" shapeId="0" xr:uid="{898DD57D-98E3-432A-BB46-03DD0CB315C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F11" authorId="0" shapeId="0" xr:uid="{AE936AAA-FDB1-4ED5-B4B4-7F0C2FD35D3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N11" authorId="0" shapeId="0" xr:uid="{8CBD1C8D-F28B-4395-8340-BF6599F7306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12" authorId="0" shapeId="0" xr:uid="{DD5E7C4F-328E-4233-A0FB-56D7725F39F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V12" authorId="0" shapeId="0" xr:uid="{CF91B9D1-58C5-4B33-83AF-5EA504C6B04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12" authorId="0" shapeId="0" xr:uid="{247ADD3E-BF80-4B4B-9FA3-22C0F7F7A67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12" authorId="0" shapeId="0" xr:uid="{184CA6F5-7A15-4DF2-9D51-765647C2328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12" authorId="0" shapeId="0" xr:uid="{65AB0CEC-6575-4F24-B510-909ACE4EF60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12" authorId="0" shapeId="0" xr:uid="{07949579-A3F2-4EA4-8A25-2E304EB596E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12" authorId="0" shapeId="0" xr:uid="{30404AB2-74DE-4FDA-A129-565EB993EB4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12" authorId="0" shapeId="0" xr:uid="{3415B030-666D-430F-99C7-EF77B3101CF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12" authorId="0" shapeId="0" xr:uid="{028705A5-B30E-487C-BFDE-262D88DDCAA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U12" authorId="0" shapeId="0" xr:uid="{EBA61CCD-75EF-4E76-BB35-D42CBAF2F5D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12" authorId="0" shapeId="0" xr:uid="{77018106-537D-49EB-A0AB-805D2150BBE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Y12" authorId="0" shapeId="0" xr:uid="{99870805-D528-4EC9-A651-2A27AF8B7CB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12" authorId="0" shapeId="0" xr:uid="{D1E6DCBB-5620-4E5F-958D-FA2149F4000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12" authorId="0" shapeId="0" xr:uid="{72437B57-1BE6-4423-BC01-22DB979A650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F12" authorId="0" shapeId="0" xr:uid="{F3045271-6E2D-443B-8AD3-491A64263D8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12" authorId="0" shapeId="0" xr:uid="{239561B0-AFFD-44D9-9ECE-3EDE1A56A9A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T12" authorId="0" shapeId="0" xr:uid="{93FD57BA-C618-4CBD-A58B-83B8B2D9BF5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U12" authorId="0" shapeId="0" xr:uid="{95E0BF93-300E-41DC-97E9-9C0F3FEDA67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V12" authorId="0" shapeId="0" xr:uid="{F01B6BB6-5D6F-4A36-8F6D-46DB87B64C8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W12" authorId="0" shapeId="0" xr:uid="{C9DE625C-2CA7-49DA-AEF3-A5A73DB087A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12" authorId="0" shapeId="0" xr:uid="{8275B626-0495-4819-8C74-94CC29A746A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12" authorId="0" shapeId="0" xr:uid="{163B1F88-1750-4FBE-BD18-8BA37D4E19C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12" authorId="0" shapeId="0" xr:uid="{A5D48C36-D79E-4758-B0E9-9942B534468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12" authorId="0" shapeId="0" xr:uid="{65BB6FAE-F1AB-49F8-B6C1-9FE67A52663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R12" authorId="0" shapeId="0" xr:uid="{829BAF4E-90B9-44B8-A331-494EFA50675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12" authorId="0" shapeId="0" xr:uid="{06B5C932-26A8-4250-AA71-A980040E635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12" authorId="0" shapeId="0" xr:uid="{D70528EE-9325-47DE-B546-22E02F665CA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12" authorId="0" shapeId="0" xr:uid="{E658BE84-6684-49C6-8C89-15E3E0E0196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12" authorId="0" shapeId="0" xr:uid="{2E758BFF-75DE-4131-BA8D-C6849D98590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12" authorId="0" shapeId="0" xr:uid="{43BBC0B6-9641-4A38-ACD0-029D6FBE8EC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I12" authorId="0" shapeId="0" xr:uid="{6D0A96C3-EF0F-46DC-B343-45F8D4D475E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O12" authorId="0" shapeId="0" xr:uid="{51E9924B-FFAE-4B0F-ABD6-3FF1EA684CC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12" authorId="0" shapeId="0" xr:uid="{5BB716BB-F658-4B47-90B0-022EE3C3D73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Q12" authorId="0" shapeId="0" xr:uid="{38EFA0D2-2DC6-42F1-A6A6-ACC3474FB99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R12" authorId="0" shapeId="0" xr:uid="{E4FDE00E-767E-4800-813C-CF2AA1154BB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S12" authorId="0" shapeId="0" xr:uid="{8C7C3545-F32C-4F87-8E77-1BC4EDAE3BD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M12" authorId="0" shapeId="0" xr:uid="{5625B250-1BD4-4228-ADD4-397FC901720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N12" authorId="0" shapeId="0" xr:uid="{23627D32-2C09-49B3-BAF8-09862CA75F9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12" authorId="0" shapeId="0" xr:uid="{B9AA5BC6-F19A-44A3-8450-E1E69FA91E7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12" authorId="0" shapeId="0" xr:uid="{D663A7EE-7DA0-440F-94D4-D9FEE8723F0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K12" authorId="0" shapeId="0" xr:uid="{9276D260-CB84-42D0-87AA-B13E755146E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12" authorId="0" shapeId="0" xr:uid="{3658A9A5-231E-4F9D-B5A2-AB26836AEF4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M12" authorId="0" shapeId="0" xr:uid="{DF237A8B-E166-4088-AA31-D0ADE4C659C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T12" authorId="0" shapeId="0" xr:uid="{384EFE7E-CC0D-46EC-9C7C-DF637E5D8A4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U12" authorId="0" shapeId="0" xr:uid="{FF02B273-84B0-44F0-A28D-E1BD96D2020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B12" authorId="0" shapeId="0" xr:uid="{20BFFB9A-F493-43FA-8F39-387C6494C5B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E12" authorId="0" shapeId="0" xr:uid="{F62FBCA9-0903-4192-8193-A223F6F6604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G12" authorId="0" shapeId="0" xr:uid="{165F8DC3-C8BD-4A32-8134-E6BB746E24A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H12" authorId="0" shapeId="0" xr:uid="{C3B3C0E7-12A2-4A25-A899-60EC418C11E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I12" authorId="0" shapeId="0" xr:uid="{BBA1CEEE-6E57-4A27-95B3-72D60CC0585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N12" authorId="0" shapeId="0" xr:uid="{B74A41EF-FBAF-48FD-800C-382A8825085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12" authorId="0" shapeId="0" xr:uid="{CEBDD280-E0CA-435D-B3BE-90B8F600C7F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T12" authorId="0" shapeId="0" xr:uid="{47E37837-8509-440A-B71A-CA7F43C0085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X12" authorId="0" shapeId="0" xr:uid="{9AE740B6-6A62-4D01-84C8-A9433B804AD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Z12" authorId="0" shapeId="0" xr:uid="{807931BA-AA32-4E4F-9B61-E38FB6DDB6F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A12" authorId="0" shapeId="0" xr:uid="{955E05FC-953D-4131-A12A-52C010913FD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B12" authorId="0" shapeId="0" xr:uid="{C4CAC3EE-0533-4323-8420-8419F05038C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12" authorId="0" shapeId="0" xr:uid="{2E6448F7-D9C3-4684-8EEE-180AED51A96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12" authorId="0" shapeId="0" xr:uid="{9594A1CB-C7DA-4759-99D0-89DA8D156C4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E12" authorId="0" shapeId="0" xr:uid="{6592C1EA-6856-4D4B-B3E0-BE4CCCC0D8E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12" authorId="0" shapeId="0" xr:uid="{8E83B72A-A28B-49D5-948B-8B6525869BF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12" authorId="0" shapeId="0" xr:uid="{85C4C269-632C-4AB6-B528-8975D274227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A12" authorId="0" shapeId="0" xr:uid="{FC189241-91AD-41BF-9DA3-4F72B7D54E7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C12" authorId="0" shapeId="0" xr:uid="{F88A1D51-A474-4910-9FFF-E1CAF3D4E66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E12" authorId="0" shapeId="0" xr:uid="{A74BBAF0-9F9E-4074-A994-449AAAF3000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L12" authorId="0" shapeId="0" xr:uid="{087E95D4-6F93-44D4-A597-0A15999FA91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13" authorId="0" shapeId="0" xr:uid="{BF81532F-E647-4F66-9E32-74249EDB7C3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13" authorId="0" shapeId="0" xr:uid="{59FA2AB0-DA4A-4B1A-9CD9-9B8E2A5A976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13" authorId="0" shapeId="0" xr:uid="{1CC02C5B-0E76-4DEB-96DA-8FFAD5E24D2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13" authorId="0" shapeId="0" xr:uid="{CB665CA6-831E-412D-90DB-6FD7DFCBC54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B13" authorId="0" shapeId="0" xr:uid="{D444AE48-1537-4324-B56E-BA0A565CEB8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13" authorId="0" shapeId="0" xr:uid="{8A9F20F2-B3CC-4230-A1EA-6684235C62B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E13" authorId="0" shapeId="0" xr:uid="{863422C8-1A77-42E6-8D24-8DB6FB0F74E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F13" authorId="0" shapeId="0" xr:uid="{7FD838A7-6719-43E3-9468-0988072F0DD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13" authorId="0" shapeId="0" xr:uid="{C64DFFAC-3E1D-4532-939D-777BFA0B190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N13" authorId="0" shapeId="0" xr:uid="{A943C148-9296-4A48-8141-84C08B6FB02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Q13" authorId="0" shapeId="0" xr:uid="{BD9CE61B-777F-4972-87FF-C59DE8EF83C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S13" authorId="0" shapeId="0" xr:uid="{687B0239-83C1-4660-B200-91A5065D2BB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13" authorId="0" shapeId="0" xr:uid="{66CE539A-951B-4E3B-98BB-8B9E528EF9E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U13" authorId="0" shapeId="0" xr:uid="{C0D1B4EF-C4BE-4B20-8347-9BBB44D7F7B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13" authorId="0" shapeId="0" xr:uid="{898F729C-A928-471E-B566-9AFED923D9B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13" authorId="0" shapeId="0" xr:uid="{145E683B-8F4A-440D-9FB1-58BACFB88E9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B13" authorId="0" shapeId="0" xr:uid="{014D8305-51BA-4853-9294-A234E0AEB1F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13" authorId="0" shapeId="0" xr:uid="{343B8CEC-15DF-4A60-B25F-25F705623C0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13" authorId="0" shapeId="0" xr:uid="{1D707064-1E25-4608-BC14-FA088BD555F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T13" authorId="0" shapeId="0" xr:uid="{ECE54419-6E9E-406A-96CC-0C07FE97DFA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U13" authorId="0" shapeId="0" xr:uid="{58CA69EA-9ED7-42B1-B2AC-CCEEEE89F3B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V13" authorId="0" shapeId="0" xr:uid="{D841F5D9-6E6E-41D8-80FE-22336DCD6A1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W13" authorId="0" shapeId="0" xr:uid="{C444E1BB-5B98-4623-9722-B464A4E0DD8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13" authorId="0" shapeId="0" xr:uid="{A3BE1431-31B7-4CC7-A2E3-E7088244194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13" authorId="0" shapeId="0" xr:uid="{FC4F726C-9C50-4799-A11A-B6B235A3348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O13" authorId="0" shapeId="0" xr:uid="{19E1C92A-AD38-43F0-BA04-C935F125F60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13" authorId="0" shapeId="0" xr:uid="{F2593BB9-2EE8-4F46-9684-1327A4A9F53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13" authorId="0" shapeId="0" xr:uid="{79E9CD6D-7631-4380-994A-3EDB5EBF59A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13" authorId="0" shapeId="0" xr:uid="{52A8F792-51E4-48AD-BE8C-E2F77CD6508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N13" authorId="0" shapeId="0" xr:uid="{93D11900-2F06-485B-9664-82DEEB6DE12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13" authorId="0" shapeId="0" xr:uid="{CC5AD42B-428E-415C-B6F5-48A1279ACAA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Q13" authorId="0" shapeId="0" xr:uid="{1A76E5EB-498F-4306-8C51-28998FE8774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R13" authorId="0" shapeId="0" xr:uid="{EAED42CF-E07D-466A-90FD-5744B09D047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S13" authorId="0" shapeId="0" xr:uid="{97E0E225-A8F7-4FB5-BB19-D73FB2662C1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V13" authorId="0" shapeId="0" xr:uid="{E710B377-9E4A-4BEB-BB94-F5B9673221D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W13" authorId="0" shapeId="0" xr:uid="{EE7C9DE7-B0EE-4364-90F0-A8EE3903FEC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13" authorId="0" shapeId="0" xr:uid="{15C17F4D-649D-4BB6-956F-B13E99C2572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F13" authorId="0" shapeId="0" xr:uid="{A7E0ADC0-1937-4981-86F6-CC133461FB5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13" authorId="0" shapeId="0" xr:uid="{5EEAD409-F5CE-4B6F-B486-76A0B0111D2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K13" authorId="0" shapeId="0" xr:uid="{E118A9D0-866F-4EFD-8F98-11EAFDF17F9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M13" authorId="0" shapeId="0" xr:uid="{AA211708-1BAE-414A-90B2-BE86D28134F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P13" authorId="0" shapeId="0" xr:uid="{8D34AD31-2E24-4D24-BB50-1F6001C50BE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13" authorId="0" shapeId="0" xr:uid="{70CB8E3C-A813-448A-BFD3-66AC2264F89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13" authorId="0" shapeId="0" xr:uid="{24E0F574-DAFF-46A6-B652-609AE9C66F1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13" authorId="0" shapeId="0" xr:uid="{5AE58EF0-893E-4DA7-98F4-A4CC5C84CC0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13" authorId="0" shapeId="0" xr:uid="{C4176BA9-70DA-47A1-916B-C77467936ED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M13" authorId="0" shapeId="0" xr:uid="{DBF35DAE-DF00-469F-AF84-4F4007E047F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13" authorId="0" shapeId="0" xr:uid="{C5D43636-5271-49CD-8EA6-428E8A94B23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S13" authorId="0" shapeId="0" xr:uid="{74D194CA-CA4D-4D40-8E6D-C267BB18992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U13" authorId="0" shapeId="0" xr:uid="{30564206-E845-4BB9-8FB6-C6B956217BB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B13" authorId="0" shapeId="0" xr:uid="{B1EF2304-D909-497B-8D3C-96F00D600D0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E13" authorId="0" shapeId="0" xr:uid="{647D03E6-BE5A-4CEA-99BE-4D3A8D1FE81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G13" authorId="0" shapeId="0" xr:uid="{713CBEE0-C1DB-445A-AF05-66DD7DA3779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H13" authorId="0" shapeId="0" xr:uid="{4A1B2819-A0C8-49EC-A23A-4C654149AEA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K13" authorId="0" shapeId="0" xr:uid="{21506152-B87B-4342-A8F2-D531E4AE02F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M13" authorId="0" shapeId="0" xr:uid="{FB9F7D12-6282-48C7-BB81-D170CAFD522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N13" authorId="0" shapeId="0" xr:uid="{ECF8142C-E1BB-4AA5-8000-7570A4C9A98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13" authorId="0" shapeId="0" xr:uid="{B33231E3-504B-4779-A459-7F7822F703F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R13" authorId="0" shapeId="0" xr:uid="{0EAD438F-484A-4DD5-87D0-AFC758FB750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T13" authorId="0" shapeId="0" xr:uid="{73A974FC-5291-429B-BB83-8B8F6F0D67C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X13" authorId="0" shapeId="0" xr:uid="{48DCA283-1840-4196-ABCB-3E0EDE37E08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A13" authorId="0" shapeId="0" xr:uid="{07965290-D33E-42BE-B5A6-5F272060646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B13" authorId="0" shapeId="0" xr:uid="{F7CD4D71-3878-4915-965D-AC1694288E9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13" authorId="0" shapeId="0" xr:uid="{EC8F61B4-3C13-4989-97D8-2757259C6B1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J13" authorId="0" shapeId="0" xr:uid="{D7F2C5FE-CA64-4B75-8F92-233E8B02DBC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K13" authorId="0" shapeId="0" xr:uid="{514FBC73-F782-475E-8291-D69D057D21D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V13" authorId="0" shapeId="0" xr:uid="{DA402201-9394-4A5C-B3C4-1BB8AD221BB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13" authorId="0" shapeId="0" xr:uid="{939A920E-8697-4F12-A4B9-2A418F9A946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A13" authorId="0" shapeId="0" xr:uid="{4A44137D-FA71-43DD-BA4D-E30114CAE2E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C13" authorId="0" shapeId="0" xr:uid="{89CFD193-CE84-4B7F-BA54-E20D70E098A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E13" authorId="0" shapeId="0" xr:uid="{E9EC39B9-5D6A-4D14-953A-5964C73B1D7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L13" authorId="0" shapeId="0" xr:uid="{CFD6D2D4-694D-4998-90CA-298ED0A0D95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N13" authorId="0" shapeId="0" xr:uid="{6006FCAD-E121-4909-935C-152506D5735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14" authorId="0" shapeId="0" xr:uid="{333955BB-C8F6-4152-8A35-4F6580ECF8D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14" authorId="0" shapeId="0" xr:uid="{C388A2EC-D2EA-4B68-BB11-55D10E0F575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14" authorId="0" shapeId="0" xr:uid="{6C52EC76-AC72-4CFB-83F4-D6DBF2F48D1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14" authorId="0" shapeId="0" xr:uid="{9E70D447-7E3E-4DEB-B5F7-2CA17D976AB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14" authorId="0" shapeId="0" xr:uid="{385765C2-2FDE-4F41-A44F-7DB77B059C9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C14" authorId="0" shapeId="0" xr:uid="{5A02F9BF-B23E-486A-A70D-D1B5493360A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14" authorId="0" shapeId="0" xr:uid="{FD033E32-C83B-4324-B640-40DC4E6231B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14" authorId="0" shapeId="0" xr:uid="{C62BCC69-C76A-4820-B651-75C14E1162A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14" authorId="0" shapeId="0" xr:uid="{117132FB-546A-4A45-9105-52099B12FA2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14" authorId="0" shapeId="0" xr:uid="{CBB9680B-613C-4A78-ABA9-18AE5824D33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14" authorId="0" shapeId="0" xr:uid="{7F6B6A9D-7233-4CA4-9EE1-352D9788269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U14" authorId="0" shapeId="0" xr:uid="{46F32E13-68D0-4D5E-914E-BFF783BF0C8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14" authorId="0" shapeId="0" xr:uid="{C14A522F-DBB8-4250-B131-E748A978ABB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Y14" authorId="0" shapeId="0" xr:uid="{23D75663-F1E6-4BC9-8608-85A8BADDF3D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14" authorId="0" shapeId="0" xr:uid="{29EAAB04-C2F5-4CB8-A6F2-237B58A72D9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14" authorId="0" shapeId="0" xr:uid="{C1B1EECE-7CEA-4BB2-B12D-987C7CCFB2F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14" authorId="0" shapeId="0" xr:uid="{01E7B91D-7DBF-430E-9F51-D4E86B60E3C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14" authorId="0" shapeId="0" xr:uid="{F80B33F1-BE61-4623-B7E7-9C11B938180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T14" authorId="0" shapeId="0" xr:uid="{D2B23D23-FE0C-4E9D-902B-8F8817CCDF6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U14" authorId="0" shapeId="0" xr:uid="{9E4950C0-BE2A-47AB-BD78-C555F3F97A5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J14" authorId="0" shapeId="0" xr:uid="{BE2C3897-6599-4365-B97E-386E26F2801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L14" authorId="0" shapeId="0" xr:uid="{5D71C312-77F5-4AC6-992B-13C9C5D33D1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14" authorId="0" shapeId="0" xr:uid="{5812B03D-90FE-459E-9099-81A2AD79AC7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O14" authorId="0" shapeId="0" xr:uid="{5C0D7485-B62E-42C5-8050-C00E2DA926B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14" authorId="0" shapeId="0" xr:uid="{144609FA-FDBE-4E45-81CD-75E37487331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14" authorId="0" shapeId="0" xr:uid="{3A5B68F9-7C82-441C-9771-A5F42E484AE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14" authorId="0" shapeId="0" xr:uid="{1A908DC6-1D40-4EAD-BBCC-BB5626C1F7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14" authorId="0" shapeId="0" xr:uid="{DC89FB7D-7C6E-475E-8BFE-F2A05616753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14" authorId="0" shapeId="0" xr:uid="{D9349EF6-B182-414C-8171-5856DC0D6FA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14" authorId="0" shapeId="0" xr:uid="{AFF4B196-ADAB-45BC-85CA-CE10C047140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I14" authorId="0" shapeId="0" xr:uid="{74BE4122-4B0A-49C0-A041-9F3BD330B6D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O14" authorId="0" shapeId="0" xr:uid="{863658D9-3BFA-43A9-ADA2-31BD0180373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14" authorId="0" shapeId="0" xr:uid="{EEB2529D-D6FA-4C50-B112-5F534C10378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Q14" authorId="0" shapeId="0" xr:uid="{A5B43D16-3F62-431B-A0E1-3FEE5D00691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R14" authorId="0" shapeId="0" xr:uid="{F64B46A6-3CBE-4713-B844-5D9F8883863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S14" authorId="0" shapeId="0" xr:uid="{6287E459-6D79-4670-A37A-FC0659A5F4C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F14" authorId="0" shapeId="0" xr:uid="{EACC6AC3-7B1C-481B-8F37-B12F0B1D5B3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H14" authorId="0" shapeId="0" xr:uid="{4386FF18-1C0F-4787-BCF9-6B792D1ED26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14" authorId="0" shapeId="0" xr:uid="{61ECA77B-8E3A-4686-925C-CDF727E5673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K14" authorId="0" shapeId="0" xr:uid="{CD32BBC8-8CC1-4EEC-8544-CB3171C3480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M14" authorId="0" shapeId="0" xr:uid="{E6508798-FF1B-4BCD-A44B-5FA61C853FD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14" authorId="0" shapeId="0" xr:uid="{435F5A6A-5AE2-4C16-8127-6B974FF9E2B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14" authorId="0" shapeId="0" xr:uid="{011C721A-B038-4EFE-896E-1680D05A005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K14" authorId="0" shapeId="0" xr:uid="{9272B35B-1922-4641-BD89-74E37DF64B6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14" authorId="0" shapeId="0" xr:uid="{B6C05617-F140-463A-B7FF-79342A169E3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M14" authorId="0" shapeId="0" xr:uid="{CD8086AA-D8DE-426B-896A-C101AD9C62D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B14" authorId="0" shapeId="0" xr:uid="{013D2AD0-856B-4678-A9B3-6CBF479FDED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E14" authorId="0" shapeId="0" xr:uid="{E1B78867-204D-427E-BD77-E3A09AB35FA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G14" authorId="0" shapeId="0" xr:uid="{C94FB13F-82F7-4BBD-8F72-2CAA951A6BE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H14" authorId="0" shapeId="0" xr:uid="{651078FD-FAA2-43F1-8905-F70C562D288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K14" authorId="0" shapeId="0" xr:uid="{27F5F647-7C9C-4C31-8CE8-E9D669341B2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M14" authorId="0" shapeId="0" xr:uid="{D7FB84A5-52B4-4AE9-A4D6-D18D707B69B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N14" authorId="0" shapeId="0" xr:uid="{D4F018CF-4E04-4ADF-A13D-023289B88EC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14" authorId="0" shapeId="0" xr:uid="{C410EED7-F2E2-44CA-A824-EC9D4AEBD0A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14" authorId="0" shapeId="0" xr:uid="{F760EDFF-6B25-4371-A6D0-7FF76747153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T14" authorId="0" shapeId="0" xr:uid="{4605E2C0-043A-4D98-AD27-6C455D4BBD9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U14" authorId="0" shapeId="0" xr:uid="{7CEB4ED5-72FC-4FA0-9CCD-A06529A383D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14" authorId="0" shapeId="0" xr:uid="{7E83659E-69DE-4358-A56A-4AF25B9082E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W14" authorId="0" shapeId="0" xr:uid="{22E6C203-F99A-461E-ACE6-8FAA219069C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X14" authorId="0" shapeId="0" xr:uid="{4FEB5EF8-27A8-4852-BDD7-5E1353777D8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A14" authorId="0" shapeId="0" xr:uid="{8BBEB726-8B92-4559-9105-45D8C11651C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B14" authorId="0" shapeId="0" xr:uid="{10E47CBF-2051-47DA-B585-5726FAF9664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14" authorId="0" shapeId="0" xr:uid="{D2B2052A-C112-4CCC-8F10-E1E1C8CDB4F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14" authorId="0" shapeId="0" xr:uid="{DBD0C321-73FC-4BD3-893C-8BB24112F0F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J14" authorId="0" shapeId="0" xr:uid="{3CAB8F48-7CE7-457C-849B-2689B7A83F5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K14" authorId="0" shapeId="0" xr:uid="{BAC98717-4D39-4D62-9FD5-CB56887D307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V14" authorId="0" shapeId="0" xr:uid="{66F73B39-3724-4F0B-BA79-5FCD82E009E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Z14" authorId="0" shapeId="0" xr:uid="{1D2CEDD6-96D3-4C7C-A5F9-5794E1DB5F9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E14" authorId="0" shapeId="0" xr:uid="{08CFF194-749F-4189-BFFD-8FDC068A6D4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L14" authorId="0" shapeId="0" xr:uid="{768C916D-1619-4928-8DC8-6AB2B3D4DF0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N14" authorId="0" shapeId="0" xr:uid="{D584BDEA-6003-4D6D-B709-9405465FB95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15" authorId="0" shapeId="0" xr:uid="{1E54D9B6-08FE-4335-865F-81502B56C76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15" authorId="0" shapeId="0" xr:uid="{A3B0F19F-DE3B-4EF8-A5E8-2E3AD97F853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15" authorId="0" shapeId="0" xr:uid="{B603D573-7E7A-4612-BFD5-9007A4EEAF2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X15" authorId="0" shapeId="0" xr:uid="{1C4205E7-DE52-4EF8-B089-8F5CB39B9A3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15" authorId="0" shapeId="0" xr:uid="{244B5D9C-E512-488F-AFB0-CF5FECF0FFA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C15" authorId="0" shapeId="0" xr:uid="{EF54A746-72C6-47AB-A931-BD829623FE9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15" authorId="0" shapeId="0" xr:uid="{0B5DC4EE-C518-450B-B432-385FCAA4570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E15" authorId="0" shapeId="0" xr:uid="{27A00BBB-D8A8-458B-877F-058DBD217E6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15" authorId="0" shapeId="0" xr:uid="{60C43E30-2AE5-4C45-84EF-74C89337DE8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15" authorId="0" shapeId="0" xr:uid="{8BE3EA40-A60C-430C-B9EC-9A6A9949DEB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15" authorId="0" shapeId="0" xr:uid="{D0FE6B96-9455-4E49-AFC6-4332310B2F4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15" authorId="0" shapeId="0" xr:uid="{6774CC5F-4F2C-450D-96F2-D654B185A94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15" authorId="0" shapeId="0" xr:uid="{2E6E4322-7980-456C-90C2-6C5BBBF62D9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Y15" authorId="0" shapeId="0" xr:uid="{6BFD4849-1CE3-489B-B102-E6D0958C7D6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Z15" authorId="0" shapeId="0" xr:uid="{267B4EDE-BCED-40B1-84DB-B8684C00838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15" authorId="0" shapeId="0" xr:uid="{E36013D9-7A04-4082-B8E1-BAFFA035B68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15" authorId="0" shapeId="0" xr:uid="{C3C6DA3B-677F-4977-ADA6-2CE05DE32F7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F15" authorId="0" shapeId="0" xr:uid="{4890CF76-DD51-48CC-BB52-9D6AD498A25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15" authorId="0" shapeId="0" xr:uid="{135E75C8-A2D5-46E6-9A48-8F5C5CB987F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15" authorId="0" shapeId="0" xr:uid="{FD23235F-7E65-486B-B3A8-B539EB8CE18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5" authorId="0" shapeId="0" xr:uid="{26335372-4868-4A68-BE10-4AD25F6EEBA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T15" authorId="0" shapeId="0" xr:uid="{E63BEE77-A4BB-436A-A078-0DFD0D99DC5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U15" authorId="0" shapeId="0" xr:uid="{29D5A0C5-90E6-4164-98AB-BBA20EAD619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V15" authorId="0" shapeId="0" xr:uid="{B0642B9D-9D8F-4CBD-A104-A380D9E2010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15" authorId="0" shapeId="0" xr:uid="{F39325EF-1FFA-425D-8F19-3EC0E21A887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15" authorId="0" shapeId="0" xr:uid="{E119E0A2-EF25-498A-81FC-5C561812AD6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O15" authorId="0" shapeId="0" xr:uid="{7E3B608F-6CCF-427F-829D-C1E30CADA68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15" authorId="0" shapeId="0" xr:uid="{094BE0A3-0CFE-48C0-88BA-88092C9E030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15" authorId="0" shapeId="0" xr:uid="{F23ABCCB-30DE-4620-BCE6-66B63561025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15" authorId="0" shapeId="0" xr:uid="{0885C783-1254-4E96-81C6-120455910D5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15" authorId="0" shapeId="0" xr:uid="{BB00847F-53CD-402C-B1E1-20E961D3704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15" authorId="0" shapeId="0" xr:uid="{89BC110C-7DBA-47A9-83C4-31559EBE998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15" authorId="0" shapeId="0" xr:uid="{1402DB15-91BC-4C78-9462-4B60750669A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15" authorId="0" shapeId="0" xr:uid="{D227E2B4-C11C-4A51-81FE-A33D1B0BABA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15" authorId="0" shapeId="0" xr:uid="{79EA2E23-061E-4237-B905-445C250AA0D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15" authorId="0" shapeId="0" xr:uid="{81C88FC1-5428-492B-AA67-D9787A3FBD9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Q15" authorId="0" shapeId="0" xr:uid="{7F526155-F925-4E4D-B4E7-7073D24A459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R15" authorId="0" shapeId="0" xr:uid="{A720F1C4-82BA-4514-9B64-20FB9DE9ADE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S15" authorId="0" shapeId="0" xr:uid="{6E633F20-FD5D-490E-931C-34403A1E488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T15" authorId="0" shapeId="0" xr:uid="{42011D34-E071-48F6-826C-A645995B247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U15" authorId="0" shapeId="0" xr:uid="{ABA777F6-2BB2-4C9C-81D9-149F34221DC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W15" authorId="0" shapeId="0" xr:uid="{45C1CC1F-2F86-457D-9B18-E45E80D4386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15" authorId="0" shapeId="0" xr:uid="{BB4433D7-0F7C-4F8B-B107-0A5FC02B3F7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F15" authorId="0" shapeId="0" xr:uid="{4CE74DC1-B584-4308-8316-81A2A9F1E1F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15" authorId="0" shapeId="0" xr:uid="{751870DF-8E2F-45BD-B21C-0CB82AF0492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K15" authorId="0" shapeId="0" xr:uid="{33123D6E-5E5F-4D6D-8337-6140F89E2BE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M15" authorId="0" shapeId="0" xr:uid="{970C3110-41BF-4CFA-8BD3-8D78F1D46BA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N15" authorId="0" shapeId="0" xr:uid="{50CC5521-629C-4BEB-ADF1-728086E7CBF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T15" authorId="0" shapeId="0" xr:uid="{446BC1E4-3258-4730-825E-7632A54D721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15" authorId="0" shapeId="0" xr:uid="{7F027F61-8E9A-4A02-8FEB-7668D814752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15" authorId="0" shapeId="0" xr:uid="{95F9F3A2-62B0-4637-95D0-229F2FE8552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J15" authorId="0" shapeId="0" xr:uid="{954EDEDF-67C8-4909-A485-ED3DBBC7068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15" authorId="0" shapeId="0" xr:uid="{789C7F8D-5B77-49AB-B73D-A6DFFD50F57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M15" authorId="0" shapeId="0" xr:uid="{8EAE9F72-8AC0-46D4-B34C-15361156209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P15" authorId="0" shapeId="0" xr:uid="{2EC4F59C-B526-491B-A49D-25418EE3FC2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Q15" authorId="0" shapeId="0" xr:uid="{57E70A60-E930-40AA-BE50-55A84E2EFA0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S15" authorId="0" shapeId="0" xr:uid="{E1725B50-1536-4B75-BB4D-EFA7972D398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U15" authorId="0" shapeId="0" xr:uid="{AC674CDA-A172-420B-8DA4-7B00B6BFC6C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B15" authorId="0" shapeId="0" xr:uid="{B742C152-DE22-4E93-B66B-3C452021500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E15" authorId="0" shapeId="0" xr:uid="{EEAB6D6F-CB13-4723-8F86-513B03AC678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G15" authorId="0" shapeId="0" xr:uid="{48CA54CC-B335-481A-A2BE-7D4C58D41BA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H15" authorId="0" shapeId="0" xr:uid="{7041BA7A-BC8E-491F-91D9-821D6DB4685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15" authorId="0" shapeId="0" xr:uid="{94C738CA-6C53-4FDC-BD93-551EB83F274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M15" authorId="0" shapeId="0" xr:uid="{EC83207B-882C-4F75-A7C9-DC43A2121E8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N15" authorId="0" shapeId="0" xr:uid="{B13794DA-0D13-44C7-924E-00287AFBDF8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15" authorId="0" shapeId="0" xr:uid="{095903CC-E8F3-4AFB-AF90-4C537B18D32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15" authorId="0" shapeId="0" xr:uid="{0CDA26D3-FE28-426A-AB20-9DC1B3F90D6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Q15" authorId="0" shapeId="0" xr:uid="{FE6127A2-C62D-4BE9-8AC2-D38A1E86F8F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S15" authorId="0" shapeId="0" xr:uid="{50311732-FBFD-42C6-AAED-CAADD7A5C92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T15" authorId="0" shapeId="0" xr:uid="{2D572C3E-B322-4317-A186-331774C4620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U15" authorId="0" shapeId="0" xr:uid="{25F7381B-2DAE-4833-803E-9B964698D3C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15" authorId="0" shapeId="0" xr:uid="{B5F8D767-D005-41D7-A750-B864BDED278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X15" authorId="0" shapeId="0" xr:uid="{E9272BA3-4618-4387-A912-6050D0CB65F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Z15" authorId="0" shapeId="0" xr:uid="{583F6877-23A7-4C67-BD7B-4B36C23D6F0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A15" authorId="0" shapeId="0" xr:uid="{88F01E9B-3991-4B0F-822C-B9363E03167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B15" authorId="0" shapeId="0" xr:uid="{531D1097-9244-4EBE-910A-E357356EDA9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C15" authorId="0" shapeId="0" xr:uid="{34312537-64D3-4180-9A5C-EAAE785BCFF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15" authorId="0" shapeId="0" xr:uid="{0DC94636-04C3-41C7-BD86-D9E903FCE9F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E15" authorId="0" shapeId="0" xr:uid="{96537FAC-8B15-4A0B-8636-AD90297AFE1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J15" authorId="0" shapeId="0" xr:uid="{1DE6D8A0-3C53-4681-81B2-604AB7450C8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K15" authorId="0" shapeId="0" xr:uid="{BBCB6B00-DBC7-4DD3-A486-62C7F0A3F52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15" authorId="0" shapeId="0" xr:uid="{435833BB-70F2-4EDD-96B8-742E4344C33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T15" authorId="0" shapeId="0" xr:uid="{F274C5AC-504B-471B-BCD3-D7872E94545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15" authorId="0" shapeId="0" xr:uid="{D0EB73FB-3804-41E1-AF15-061D4F1B0DA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15" authorId="0" shapeId="0" xr:uid="{3A525F94-7D2B-4A92-9814-ED0E65EA698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Y15" authorId="0" shapeId="0" xr:uid="{6078309E-BDF5-44AD-B1D3-C9216B4048F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Z15" authorId="0" shapeId="0" xr:uid="{3E32D841-3F70-4149-8471-072B81D91D2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15" authorId="0" shapeId="0" xr:uid="{23C1C62C-801E-428B-94D6-74801C70867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C15" authorId="0" shapeId="0" xr:uid="{CA339E1D-3578-4D88-9D87-5236E19B519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E15" authorId="0" shapeId="0" xr:uid="{81AF6B05-C583-4A24-B622-B127265E8F8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L15" authorId="0" shapeId="0" xr:uid="{CB4E609D-E4FA-47BA-B67B-D4394179D3D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16" authorId="0" shapeId="0" xr:uid="{ED694D14-69DA-494E-90A3-2B478FBCC47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16" authorId="0" shapeId="0" xr:uid="{4AB815A1-74B3-4D22-9993-981D0647995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16" authorId="0" shapeId="0" xr:uid="{654F8ADE-2E23-428C-8263-AE3D09FF41B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16" authorId="0" shapeId="0" xr:uid="{1580A87F-432A-43E3-B580-217823FCDBF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16" authorId="0" shapeId="0" xr:uid="{513A4E28-A4B8-4AD9-9EFD-BE566B914A8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E16" authorId="0" shapeId="0" xr:uid="{51890F3B-D36B-4BDE-B509-7D684B92AB1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16" authorId="0" shapeId="0" xr:uid="{4A7562CE-973C-4CBE-8A81-3E98331FCA7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16" authorId="0" shapeId="0" xr:uid="{8F4828EF-E380-4D6C-8C1D-801B1F0222B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U16" authorId="0" shapeId="0" xr:uid="{51AA2C29-DDF1-40CE-AABB-B3151E5E5FC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16" authorId="0" shapeId="0" xr:uid="{36C72ED3-0573-4BF3-83D4-25FE56EAD92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Y16" authorId="0" shapeId="0" xr:uid="{85988BD1-CAF4-4ABA-9F5C-577F8447C5E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Z16" authorId="0" shapeId="0" xr:uid="{0D31AB33-C0A4-45DC-B38B-FA2A04F62DB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16" authorId="0" shapeId="0" xr:uid="{2FCFB123-0EC5-4FD1-9F94-FED6232154E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16" authorId="0" shapeId="0" xr:uid="{7143379E-93A6-4E5E-B33A-8EF1D4313E1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16" authorId="0" shapeId="0" xr:uid="{AF96D66F-2D55-455A-A75F-34DB729EE8C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S16" authorId="0" shapeId="0" xr:uid="{00702B25-60CA-4FCE-A1C2-E961A7D9708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T16" authorId="0" shapeId="0" xr:uid="{A41D00B9-A51E-4796-A5DB-AD4531E1393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U16" authorId="0" shapeId="0" xr:uid="{F3567757-9704-4945-BAB1-75A3E1D5661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16" authorId="0" shapeId="0" xr:uid="{F398A54B-7393-43B7-8C90-57A4265D194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16" authorId="0" shapeId="0" xr:uid="{0A9297E2-CB56-45EF-A05B-6EAAEF374D4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16" authorId="0" shapeId="0" xr:uid="{9822B2B7-84ED-413E-B3DC-751C373D7A5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S16" authorId="0" shapeId="0" xr:uid="{6FED425D-18B2-4C1A-B135-E3D51BA0834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16" authorId="0" shapeId="0" xr:uid="{53F145A5-0013-474F-A994-1A9959F7B2F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16" authorId="0" shapeId="0" xr:uid="{4B1BCF75-3D9C-4956-B226-FB29F5D1DDE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16" authorId="0" shapeId="0" xr:uid="{BCB2A642-8CF0-475F-A9DA-1026DDA6DD6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I16" authorId="0" shapeId="0" xr:uid="{03C595E1-5118-430B-96D2-AAD153E8353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O16" authorId="0" shapeId="0" xr:uid="{C07A9B13-B348-4DFF-B654-7187D8368C4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16" authorId="0" shapeId="0" xr:uid="{36E8ECB8-387B-4CC4-A092-93EC5F157D7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Q16" authorId="0" shapeId="0" xr:uid="{A51DEA2B-7456-456F-9238-CD27ED4247E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R16" authorId="0" shapeId="0" xr:uid="{BE084A96-2DE6-40CA-BC79-77D6B0290E7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S16" authorId="0" shapeId="0" xr:uid="{90D6F6B6-BD9D-4600-88F4-8E59EB7C549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M16" authorId="0" shapeId="0" xr:uid="{527A3887-1E79-4763-9690-4BEFCE7B093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16" authorId="0" shapeId="0" xr:uid="{06E27E2E-E0F8-4742-88B8-ABB59A84305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16" authorId="0" shapeId="0" xr:uid="{D2A32A22-EA98-4C2F-BB15-27DA45016A7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K16" authorId="0" shapeId="0" xr:uid="{A8832382-238E-4720-9C37-2D50563A05C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16" authorId="0" shapeId="0" xr:uid="{85F8A39A-0BE2-4F9C-B569-BD165550AE9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M16" authorId="0" shapeId="0" xr:uid="{419726DC-EA6B-4137-8578-8A0E99D2D8B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T16" authorId="0" shapeId="0" xr:uid="{46315339-5E95-4EAE-8080-C610B55635B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U16" authorId="0" shapeId="0" xr:uid="{E6FD1CB4-FC32-4409-A214-B9827E99022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B16" authorId="0" shapeId="0" xr:uid="{25975CD9-2F48-4E71-90F1-9E4B0358414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E16" authorId="0" shapeId="0" xr:uid="{B305A2E0-1A5E-457C-9AE9-21A4587D3FD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G16" authorId="0" shapeId="0" xr:uid="{36D59FEC-7A9F-476E-AFA0-1FF4258268E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H16" authorId="0" shapeId="0" xr:uid="{AD9CA218-4BC1-4BE0-A43E-22EB122DCFA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K16" authorId="0" shapeId="0" xr:uid="{232C2090-2600-4F50-8B49-E125A153A40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M16" authorId="0" shapeId="0" xr:uid="{E42A90AB-ABB9-4CBC-A7B1-168DD8F9D3E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N16" authorId="0" shapeId="0" xr:uid="{CC23437D-833A-4061-8EF8-12C4DD4960A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16" authorId="0" shapeId="0" xr:uid="{819BE93A-F29C-41C8-91BF-D35735353E9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T16" authorId="0" shapeId="0" xr:uid="{2CA06C37-F352-4B69-90F3-94BEDCE020E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U16" authorId="0" shapeId="0" xr:uid="{ACFEBC1F-34FC-4A88-9E95-0682C2855E0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16" authorId="0" shapeId="0" xr:uid="{EB6AB6D6-3AAA-47B2-847E-D9AB34642A2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X16" authorId="0" shapeId="0" xr:uid="{D73F28E3-BC73-4644-9A1B-1DC722DD460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B16" authorId="0" shapeId="0" xr:uid="{BF4DF4DA-096B-4005-804F-10261ED39BB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16" authorId="0" shapeId="0" xr:uid="{46ADC2E8-7E94-4B82-9D49-D9D38EE1B89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16" authorId="0" shapeId="0" xr:uid="{33B8E919-ED1C-4A04-B34F-2AB55C3DBD8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J16" authorId="0" shapeId="0" xr:uid="{0B9B8F22-C440-4EC4-AAC5-5052402F065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K16" authorId="0" shapeId="0" xr:uid="{108D39C3-515C-4C27-9953-883E1C360DB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V16" authorId="0" shapeId="0" xr:uid="{A5F4E978-DC95-4BBE-A65B-0938C831297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16" authorId="0" shapeId="0" xr:uid="{12DBC795-F982-458F-B6A4-8BFC1175C4E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Z16" authorId="0" shapeId="0" xr:uid="{12903D6B-47C8-48E1-B831-3B2FA462FA6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16" authorId="0" shapeId="0" xr:uid="{2DF2F266-A723-4FAC-BC2E-9F385719A16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C16" authorId="0" shapeId="0" xr:uid="{A6472F15-0882-4BD0-B9E7-3996D4BD93A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E16" authorId="0" shapeId="0" xr:uid="{9F19F8B7-66EA-4C75-87CB-397AD314971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L16" authorId="0" shapeId="0" xr:uid="{0320ADE3-4C68-4BD3-96C4-360E143CC8B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17" authorId="0" shapeId="0" xr:uid="{E4653D05-C6D2-482B-A6C9-591DF26AD4C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17" authorId="0" shapeId="0" xr:uid="{259DC60E-37DC-427E-8A48-0BED9420D36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17" authorId="0" shapeId="0" xr:uid="{F2D7F11E-696E-4890-8AC2-1FD53AC3C2B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17" authorId="0" shapeId="0" xr:uid="{6071D161-A3C7-47D7-B671-E4183B200AC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C17" authorId="0" shapeId="0" xr:uid="{221C024F-8EC6-48A9-A0A3-779FDEDC715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17" authorId="0" shapeId="0" xr:uid="{FDC65354-3884-4310-B91F-BE8F8A9BE19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E17" authorId="0" shapeId="0" xr:uid="{E77F4EBF-5200-4A46-A3BC-FCE9DB1F779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17" authorId="0" shapeId="0" xr:uid="{458D02E1-B80D-4EEA-9E44-EC6C8E453A5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17" authorId="0" shapeId="0" xr:uid="{3DDE3ACF-C953-44C0-987A-87B10D25B73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17" authorId="0" shapeId="0" xr:uid="{2BAAA962-4F2B-463B-AACB-C95A648C4ED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U17" authorId="0" shapeId="0" xr:uid="{ECA1A342-C0F4-4979-9D2D-012E1C01960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17" authorId="0" shapeId="0" xr:uid="{9DB1840D-1238-4859-80E1-BE59ADB1DEC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Y17" authorId="0" shapeId="0" xr:uid="{ACFD33CE-2B22-4DDF-ACC3-A93507F11D6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17" authorId="0" shapeId="0" xr:uid="{6F003E86-B820-47D8-9B60-FD5D9FD50F4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17" authorId="0" shapeId="0" xr:uid="{ABCE18E9-E1D5-4F42-B888-3697941A84C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17" authorId="0" shapeId="0" xr:uid="{D81E5CC8-A8A5-4354-904A-E4FEE20B4B2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7" authorId="0" shapeId="0" xr:uid="{4D1C9326-A43A-4002-90AC-FDA5C473285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17" authorId="0" shapeId="0" xr:uid="{B118BC5A-BDFC-4738-96C8-5B16FEC36C0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T17" authorId="0" shapeId="0" xr:uid="{B98ACA75-BEDD-4712-9C28-15F746EC021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U17" authorId="0" shapeId="0" xr:uid="{CA831D3F-0D12-442C-8A4C-F306685984C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17" authorId="0" shapeId="0" xr:uid="{C0E641C1-A683-419C-AD72-AF299F3EE45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17" authorId="0" shapeId="0" xr:uid="{70DBAED3-D8BB-4CB7-8E53-3F983C30E14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J17" authorId="0" shapeId="0" xr:uid="{CBF333B7-B80C-4F2E-94B4-97FA07AE2F2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17" authorId="0" shapeId="0" xr:uid="{E7208368-2FB1-43B0-B1E2-B26E8081736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O17" authorId="0" shapeId="0" xr:uid="{E93EE292-A292-479C-ABF1-3785FB740C0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Q17" authorId="0" shapeId="0" xr:uid="{1C90846B-E7E6-4DCD-B416-03FF4955D13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X17" authorId="0" shapeId="0" xr:uid="{3B505422-BCFA-4F6F-95F1-9E174AF3739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17" authorId="0" shapeId="0" xr:uid="{4F6ACDBD-50CE-49D5-830A-583504AD663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17" authorId="0" shapeId="0" xr:uid="{941ABD67-1528-47EF-93DB-0D56597D2BB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N17" authorId="0" shapeId="0" xr:uid="{2F2B6579-481A-49CD-B252-40983127ECF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O17" authorId="0" shapeId="0" xr:uid="{53F9DD85-0981-45E7-975F-A4DA6DE8C74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17" authorId="0" shapeId="0" xr:uid="{8291AF74-8A63-4FC0-8FCD-4565635D376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Q17" authorId="0" shapeId="0" xr:uid="{660A7E5C-F917-4FC8-9DE6-E2417F6441E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R17" authorId="0" shapeId="0" xr:uid="{D5A854B4-B296-4AE8-98A3-F53F6F5BF90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S17" authorId="0" shapeId="0" xr:uid="{B3D83054-8F07-4DFE-AFE1-C220DAC45BD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V17" authorId="0" shapeId="0" xr:uid="{A2306E89-736E-4274-AE31-6AB24CC797D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W17" authorId="0" shapeId="0" xr:uid="{6507715D-4873-4C17-8CCD-E41A34AC7A4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17" authorId="0" shapeId="0" xr:uid="{1BC96664-8C7E-4A09-986A-6E36E568A27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F17" authorId="0" shapeId="0" xr:uid="{228B9EF9-7857-4F88-BF2F-1944DA125E5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17" authorId="0" shapeId="0" xr:uid="{3869E448-E7A3-4082-96DA-192A267C11B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K17" authorId="0" shapeId="0" xr:uid="{E67D61FA-57BF-4D2D-BA1F-40ABA4CE3E2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M17" authorId="0" shapeId="0" xr:uid="{85678FF8-DC25-46B3-87CD-8664FF39702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17" authorId="0" shapeId="0" xr:uid="{AADBC1B4-7FA0-4BEA-B5E2-941A8524991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17" authorId="0" shapeId="0" xr:uid="{F6AE6ADA-E4D0-4DCF-A46B-09D27BC231F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17" authorId="0" shapeId="0" xr:uid="{6550269C-7AB1-4DAF-A5CD-C66E12A3ED4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K17" authorId="0" shapeId="0" xr:uid="{3685673D-9795-4490-93BB-D54080AF970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17" authorId="0" shapeId="0" xr:uid="{75C0238A-29BD-4866-A255-36921CC5984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M17" authorId="0" shapeId="0" xr:uid="{A82C32AC-AE95-4103-B347-E6308E1A86C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17" authorId="0" shapeId="0" xr:uid="{0BF7AAA7-5FAB-42DF-9828-31023F306AE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S17" authorId="0" shapeId="0" xr:uid="{CBC6D041-39C2-4DAC-A759-DC7B3E24A44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T17" authorId="0" shapeId="0" xr:uid="{61174C50-6137-4B86-ACB3-9793BF5F1E8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U17" authorId="0" shapeId="0" xr:uid="{8D8C89E9-77D6-4CCC-9802-465F06E865C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B17" authorId="0" shapeId="0" xr:uid="{4C7BCF67-FB36-4BED-9FB1-5517C5396DB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E17" authorId="0" shapeId="0" xr:uid="{FC0767CD-E84B-4948-823C-4C862E68E9E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G17" authorId="0" shapeId="0" xr:uid="{A9C3EF6C-CF6F-431F-BF53-DA0C999AEF5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H17" authorId="0" shapeId="0" xr:uid="{11B923A2-6D95-41DD-83A2-A7315DD6459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I17" authorId="0" shapeId="0" xr:uid="{878D22F6-120F-45BC-B8C7-224BFB3CF36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17" authorId="0" shapeId="0" xr:uid="{D8CDA7B2-BD04-4925-87B0-3C38DDB2147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M17" authorId="0" shapeId="0" xr:uid="{CFAF5189-BCA1-4697-8AC5-1494E196ADA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N17" authorId="0" shapeId="0" xr:uid="{82201A5F-7423-40BB-B336-41D7BC0FE9F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17" authorId="0" shapeId="0" xr:uid="{E6EBE9B5-8D09-400E-86D8-BB230249A2D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17" authorId="0" shapeId="0" xr:uid="{437797E8-16B3-4D7E-8F90-80079E658A9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T17" authorId="0" shapeId="0" xr:uid="{50D3838D-B4C5-4AD9-AB05-6C2CD8712DA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U17" authorId="0" shapeId="0" xr:uid="{EDC202E6-FCE5-46C8-8805-3ECFE69FD12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17" authorId="0" shapeId="0" xr:uid="{05FEC639-7AE7-416E-A36D-AC610B3DA40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X17" authorId="0" shapeId="0" xr:uid="{BDC59D9B-5D16-4357-BDEE-7AC3FC81D2B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Z17" authorId="0" shapeId="0" xr:uid="{0C795782-E650-4129-9E86-510E8FDB3E9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A17" authorId="0" shapeId="0" xr:uid="{C8203FC4-6CEC-489F-AF7D-A9B46773D47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B17" authorId="0" shapeId="0" xr:uid="{A809CBA5-6E1F-441D-8527-B7C13265A69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17" authorId="0" shapeId="0" xr:uid="{F4292E16-2D7B-405A-B793-1FFEBC823F8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17" authorId="0" shapeId="0" xr:uid="{DB0CEA8E-C9A4-4E4B-BAED-AC5A983A0A7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H17" authorId="0" shapeId="0" xr:uid="{69BC4A3C-82F4-4506-AA8A-4B63D5E9D80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I17" authorId="0" shapeId="0" xr:uid="{10A1FCDC-81D2-41EE-AE04-6B2FBB68732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K17" authorId="0" shapeId="0" xr:uid="{A64C49E4-3DB7-4542-867A-5E2D39BA43C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V17" authorId="0" shapeId="0" xr:uid="{EFEA2244-96E2-4607-8973-8C0428D8146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17" authorId="0" shapeId="0" xr:uid="{2132505C-2281-4302-9E89-54599CC6FBC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A17" authorId="0" shapeId="0" xr:uid="{98E25C9B-B08A-41F9-BD0E-52B910E0EF2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C17" authorId="0" shapeId="0" xr:uid="{A8F28334-FD6A-46CD-ADA2-0B089C8045A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E17" authorId="0" shapeId="0" xr:uid="{98C07195-6B24-426D-B148-1F98A90E45E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L17" authorId="0" shapeId="0" xr:uid="{FA4E6C81-47E6-41D1-8920-57987BD837D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N17" authorId="0" shapeId="0" xr:uid="{49D1FEE3-9020-4D8D-85D3-32FBB651F56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18" authorId="0" shapeId="0" xr:uid="{210D16B9-523D-4C94-99CF-80D8F9E945F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18" authorId="0" shapeId="0" xr:uid="{364AF380-EE98-423A-ADB1-F9E0B530305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18" authorId="0" shapeId="0" xr:uid="{588CCEED-193E-47D4-8285-B285B0CBB1F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18" authorId="0" shapeId="0" xr:uid="{2E967774-965E-4F67-8C57-4477808D10C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18" authorId="0" shapeId="0" xr:uid="{C522F312-84B0-4D4C-A1D5-3780439D506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C18" authorId="0" shapeId="0" xr:uid="{B15188E6-D9D6-4658-A115-B07DA328143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18" authorId="0" shapeId="0" xr:uid="{20A904EE-6DCB-4894-AE80-9251A4E28B2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E18" authorId="0" shapeId="0" xr:uid="{0DB131F0-50DF-4DAB-85BF-B9BB8F9B9AC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18" authorId="0" shapeId="0" xr:uid="{1B08DEC9-ED06-48FD-9437-B35A5BED3C7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18" authorId="0" shapeId="0" xr:uid="{617A6416-2E07-49E5-B4E2-670E2720730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N18" authorId="0" shapeId="0" xr:uid="{9E9CE028-40FD-4FDF-BFF4-951CBA0DE00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Q18" authorId="0" shapeId="0" xr:uid="{A3144EA2-B393-424F-956C-C58CB7B1ED7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S18" authorId="0" shapeId="0" xr:uid="{62FC4D0A-BB5C-480C-8F7A-C6A74579981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18" authorId="0" shapeId="0" xr:uid="{C2C3C646-3B64-4AE7-B2EB-1778F9B467A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U18" authorId="0" shapeId="0" xr:uid="{C90A3692-B61B-4916-A379-8ACA6F3632B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18" authorId="0" shapeId="0" xr:uid="{1F06060A-5922-4C71-BC6F-DA20AABFA35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Y18" authorId="0" shapeId="0" xr:uid="{3B546C79-161A-4C5A-A4F3-40390647D81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B18" authorId="0" shapeId="0" xr:uid="{8CAFBAD0-A324-456E-BCF4-0DB42C3769C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18" authorId="0" shapeId="0" xr:uid="{FD95070E-1221-4E6B-B49F-CB8D6DAC50C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18" authorId="0" shapeId="0" xr:uid="{937FCDA3-51DF-49F8-8214-C0E4239F6EC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S18" authorId="0" shapeId="0" xr:uid="{11EDF97F-A4BE-4E2C-85D5-3D4D1DA30C6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T18" authorId="0" shapeId="0" xr:uid="{7ECCAF68-1516-48AB-A072-F0687D45EA7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U18" authorId="0" shapeId="0" xr:uid="{807A7401-0FD1-4248-8BAE-63CB0D351E4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18" authorId="0" shapeId="0" xr:uid="{D9A362B4-E6CD-41A9-87DF-0460A234349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18" authorId="0" shapeId="0" xr:uid="{95C78446-0A63-48D8-A8CA-C771B800363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18" authorId="0" shapeId="0" xr:uid="{19196ADC-6425-407F-8049-FE16C57F6C4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18" authorId="0" shapeId="0" xr:uid="{AF1570B4-5509-4734-A582-3C1E55EC948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18" authorId="0" shapeId="0" xr:uid="{D75B8786-D670-4353-9C67-18B49003F68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18" authorId="0" shapeId="0" xr:uid="{87B530C2-7EB3-4DE6-A511-2E8E068FBF8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N18" authorId="0" shapeId="0" xr:uid="{2B6E907E-C4D8-47B9-BBAF-CC028E6BBE5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18" authorId="0" shapeId="0" xr:uid="{6F763828-2AE3-4A63-95DD-15CA5FFF2D0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Q18" authorId="0" shapeId="0" xr:uid="{0D3C5E83-F7CB-42B6-BF7A-5B529060FB5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U18" authorId="0" shapeId="0" xr:uid="{9ABAF22E-AF19-4582-85F0-C35CB2DF8E7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V18" authorId="0" shapeId="0" xr:uid="{48D54C51-D410-4B70-9C08-E5150F29679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W18" authorId="0" shapeId="0" xr:uid="{D620408C-A470-4FD3-B69C-115D21432BF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18" authorId="0" shapeId="0" xr:uid="{3509EBC0-EBF3-426F-AAFA-614F0DBC3B6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F18" authorId="0" shapeId="0" xr:uid="{0FAC4032-F3C4-4030-81F4-97AD4B8AC78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18" authorId="0" shapeId="0" xr:uid="{81B7D109-6C18-4441-8539-ADDF88A9D52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K18" authorId="0" shapeId="0" xr:uid="{32F45701-0CCA-413F-BF0D-2E276CCAD79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L18" authorId="0" shapeId="0" xr:uid="{DA0A01B7-F55E-4AB3-954D-604D5F7534F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M18" authorId="0" shapeId="0" xr:uid="{0E05DF06-A255-483F-BA46-93CE958E358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O18" authorId="0" shapeId="0" xr:uid="{F8D5C12F-052E-4B6A-84E0-F4AB02B89F5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Q18" authorId="0" shapeId="0" xr:uid="{78DFE1CD-8376-4D1F-92CE-3FA4FA61E09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18" authorId="0" shapeId="0" xr:uid="{02B09629-FD0A-4085-A0D4-2D7FF294033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18" authorId="0" shapeId="0" xr:uid="{B14A114B-2833-46F3-8DFE-141BDD90813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18" authorId="0" shapeId="0" xr:uid="{FC3C8F20-1AC6-482D-B55B-14E4C0DD7E6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K18" authorId="0" shapeId="0" xr:uid="{B63A1FE1-1EF0-4BC4-8B90-870DF189B39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18" authorId="0" shapeId="0" xr:uid="{46263749-3CA1-4A5D-80CE-1F71BF96B43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M18" authorId="0" shapeId="0" xr:uid="{C29EB06A-EB6E-4AD2-8E54-F81A6ABFC90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Q18" authorId="0" shapeId="0" xr:uid="{B6BDE8B4-4A79-4132-99CA-6ACB8FDC4B8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R18" authorId="0" shapeId="0" xr:uid="{592CC7E0-DD7C-4FD7-9100-323D55B1878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S18" authorId="0" shapeId="0" xr:uid="{14ADDB77-040C-4518-B104-3D2928F2F73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U18" authorId="0" shapeId="0" xr:uid="{AE09DE00-A6AE-47DB-98EB-17119C55598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B18" authorId="0" shapeId="0" xr:uid="{F549A9A3-F93C-42CA-AB94-4C0BAAD926E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E18" authorId="0" shapeId="0" xr:uid="{2A0B1D27-EBC9-4B0A-AA7C-2CA89423D25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G18" authorId="0" shapeId="0" xr:uid="{CF8F4F53-0BD3-4A88-B7FA-6D466481609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H18" authorId="0" shapeId="0" xr:uid="{810DC114-946A-4872-81F2-11CD3C0CA4A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I18" authorId="0" shapeId="0" xr:uid="{4EE043ED-AF64-43C9-BB76-9EFCB28E622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18" authorId="0" shapeId="0" xr:uid="{61DC2418-9BA6-434D-9558-D53D8078F6D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M18" authorId="0" shapeId="0" xr:uid="{ED0259B3-7018-42BE-B46C-C05A255AFC9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18" authorId="0" shapeId="0" xr:uid="{C7768BE7-E572-492E-A70F-F5833FB9361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18" authorId="0" shapeId="0" xr:uid="{60A15743-E469-4D9D-810A-2E81ACA2688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T18" authorId="0" shapeId="0" xr:uid="{D255833F-502F-4DD6-9CEF-231A958F208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U18" authorId="0" shapeId="0" xr:uid="{09A17E19-BD27-4FD3-86AB-543E73B582E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18" authorId="0" shapeId="0" xr:uid="{9019E3A3-2788-44BF-A518-F5AB7A89CA1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X18" authorId="0" shapeId="0" xr:uid="{A9959195-EE54-49A3-9F7C-6469D6B8036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A18" authorId="0" shapeId="0" xr:uid="{D828CDC8-9169-4E44-BFE0-EBCDCAEA0D1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B18" authorId="0" shapeId="0" xr:uid="{D5EFE655-47A0-4BF1-B148-404928FB815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18" authorId="0" shapeId="0" xr:uid="{FE3BF1EF-C33E-4309-8A63-AA053835597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18" authorId="0" shapeId="0" xr:uid="{6EC677E4-3CFC-4715-A825-10BB077C605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H18" authorId="0" shapeId="0" xr:uid="{4B6FB45C-CDC0-4F89-959D-6D42D3B9D95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I18" authorId="0" shapeId="0" xr:uid="{B3214884-41AD-4EDB-A035-BCADCEFE371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K18" authorId="0" shapeId="0" xr:uid="{49853708-B147-4176-9F3E-B645FFF126B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V18" authorId="0" shapeId="0" xr:uid="{202B5C57-2D1E-4828-AC56-67B0ABA2656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18" authorId="0" shapeId="0" xr:uid="{B1C310B4-D3F7-4ECB-BAD1-EC952C014C8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A18" authorId="0" shapeId="0" xr:uid="{8AD2D95A-1F83-48C6-921C-57258D5ED45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C18" authorId="0" shapeId="0" xr:uid="{90CE8248-949B-4186-8277-BBB9CAE0320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E18" authorId="0" shapeId="0" xr:uid="{4490D5C2-2470-4CDB-9F98-38C5E753E64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L18" authorId="0" shapeId="0" xr:uid="{2472D89B-EE1F-4FC4-B7AC-FC0F0318110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N18" authorId="0" shapeId="0" xr:uid="{68CA1A84-5AF1-42BB-AB96-9F0FD2D8B81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19" authorId="0" shapeId="0" xr:uid="{9EC0FD3A-5B67-4CD5-B7DA-DED4D769A5E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V19" authorId="0" shapeId="0" xr:uid="{255FD7A9-5CF7-4278-BB0A-C5396553C3E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19" authorId="0" shapeId="0" xr:uid="{994AA3BD-FD67-40A7-8C8E-BFBB10F21C6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X19" authorId="0" shapeId="0" xr:uid="{65F14641-45A5-492A-B130-738DA050735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19" authorId="0" shapeId="0" xr:uid="{F0C52C65-A374-4244-AF4A-1176EF15223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C19" authorId="0" shapeId="0" xr:uid="{779657B2-7237-46EC-B285-78F46C89963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19" authorId="0" shapeId="0" xr:uid="{04935446-F76D-4A10-B6A1-E13C1148457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E19" authorId="0" shapeId="0" xr:uid="{695CDCCC-2FF0-4C07-84E3-3B875C92024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19" authorId="0" shapeId="0" xr:uid="{04EE5844-4AD4-4EB6-BD3B-0BA352BB39E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19" authorId="0" shapeId="0" xr:uid="{1523026E-B4E0-4330-81B6-85949F52B97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19" authorId="0" shapeId="0" xr:uid="{74E30FF8-EFAB-460F-B686-5187E7D93BB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U19" authorId="0" shapeId="0" xr:uid="{72C922D1-3458-4973-BAA3-E67C2C864A2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19" authorId="0" shapeId="0" xr:uid="{40C0DD6B-D0DF-41BC-82EA-4CFAECE3026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Y19" authorId="0" shapeId="0" xr:uid="{BFD869E9-E307-45C2-948B-743D2DF011C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19" authorId="0" shapeId="0" xr:uid="{F1F1F8F5-8AD4-4304-AB05-0703D937098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19" authorId="0" shapeId="0" xr:uid="{9E308D5C-EBA2-47CF-9D9E-F6D4D0A66F5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19" authorId="0" shapeId="0" xr:uid="{486588F0-39EA-46C9-BEEB-52950BD209D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T19" authorId="0" shapeId="0" xr:uid="{891EB23E-ED73-4C73-B66D-F3703A17055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U19" authorId="0" shapeId="0" xr:uid="{EE3E9699-D464-4241-87CA-2B262F392B9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V19" authorId="0" shapeId="0" xr:uid="{F8630DC6-458B-45E9-AB0F-492F813A9BC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P19" authorId="0" shapeId="0" xr:uid="{3EF75FF0-1A15-4CF5-BA5D-18DC0FE9C69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19" authorId="0" shapeId="0" xr:uid="{5BEBC749-807E-460E-B6D8-AA054987186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19" authorId="0" shapeId="0" xr:uid="{2E733190-6D38-4AD5-80AE-880457E9069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19" authorId="0" shapeId="0" xr:uid="{F9A989A0-5112-4413-80E9-8C3313E1563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19" authorId="0" shapeId="0" xr:uid="{2C1458D7-F453-40B6-9DAF-523F0483EC1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19" authorId="0" shapeId="0" xr:uid="{7EF32005-EBAC-4580-B0F8-809F2FC1FD7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19" authorId="0" shapeId="0" xr:uid="{A3DBC950-706E-4D4C-BCBA-C57D427EA46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19" authorId="0" shapeId="0" xr:uid="{94040243-165D-48EC-B5DC-9A78435BBC4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P19" authorId="0" shapeId="0" xr:uid="{51B61573-36B7-4F60-B0C8-1EAA83A1F2F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Q19" authorId="0" shapeId="0" xr:uid="{DD3757EE-FABA-4E8E-8D43-4EBDF643A39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R19" authorId="0" shapeId="0" xr:uid="{EF7B3D4F-FCE3-4B32-9CAA-6AD0C9E805B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V19" authorId="0" shapeId="0" xr:uid="{5F63D98B-3A99-4E3C-83B2-6406D35FB7A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W19" authorId="0" shapeId="0" xr:uid="{DB6B433E-18EB-4862-97AC-3037629D52B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19" authorId="0" shapeId="0" xr:uid="{26DCBF17-C16D-4CF4-B1D3-0007543EF1D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L19" authorId="0" shapeId="0" xr:uid="{F17DBD9A-BC3D-4D66-B6DE-438C5F2A37C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M19" authorId="0" shapeId="0" xr:uid="{63FEF311-7408-4278-B770-C3E0F3235B0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T19" authorId="0" shapeId="0" xr:uid="{60B0B58B-3F04-42EA-A5FF-D3B33978D9B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19" authorId="0" shapeId="0" xr:uid="{92B93086-7089-4C10-9DF2-6236E57D7E8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19" authorId="0" shapeId="0" xr:uid="{05B53B06-A2AE-4263-A572-B9808C6D7CF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19" authorId="0" shapeId="0" xr:uid="{5760BCF3-7CD5-473A-8260-2267E39F458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M19" authorId="0" shapeId="0" xr:uid="{3B781513-AADB-4A84-A772-27E2C4F8F62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19" authorId="0" shapeId="0" xr:uid="{6AD64A21-EAD0-4202-BCEE-E07E3F3C473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S19" authorId="0" shapeId="0" xr:uid="{B19666AC-C8A3-4382-8BA9-C07A705A403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U19" authorId="0" shapeId="0" xr:uid="{47DA83BF-1359-461A-B0AE-69FC6FF365B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B19" authorId="0" shapeId="0" xr:uid="{AAE36636-6682-47A5-9337-307E6C72C3C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E19" authorId="0" shapeId="0" xr:uid="{7A9460BF-B3F4-467F-951F-E2438472F7C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G19" authorId="0" shapeId="0" xr:uid="{648AAD0D-EF85-434A-B47D-FF2C0DBDBB9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H19" authorId="0" shapeId="0" xr:uid="{57D4421B-23F3-4D01-8477-77D72A40DD2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K19" authorId="0" shapeId="0" xr:uid="{BDE74EE7-60B1-403C-993E-AC01AC4D45E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M19" authorId="0" shapeId="0" xr:uid="{B6092C9F-23C4-4B7C-A12B-E5DAA768114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N19" authorId="0" shapeId="0" xr:uid="{A96CE908-56E1-4481-9D71-9C1B2E2200B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19" authorId="0" shapeId="0" xr:uid="{DADD9A46-8A4D-41DC-A6F5-86E6A4B3D33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19" authorId="0" shapeId="0" xr:uid="{2C51F7F6-50BB-4CBC-8A36-9C39E1D960E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T19" authorId="0" shapeId="0" xr:uid="{FE0D8320-66B8-425F-A1DA-E407928A530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U19" authorId="0" shapeId="0" xr:uid="{6FE1899A-A433-4A18-9C97-799AD000CDD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19" authorId="0" shapeId="0" xr:uid="{320160F2-94AE-4DAB-BE8A-EB1E658B6D3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X19" authorId="0" shapeId="0" xr:uid="{9B56AD5C-78B9-4EDA-A4DA-6FDB084A49E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Z19" authorId="0" shapeId="0" xr:uid="{9BB62C6D-6D40-43C9-9E16-73C36C34111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A19" authorId="0" shapeId="0" xr:uid="{1C737852-F712-4059-A735-9062897A3C5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B19" authorId="0" shapeId="0" xr:uid="{75275BD6-EC0E-40B2-AC92-C7598235F6D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19" authorId="0" shapeId="0" xr:uid="{D27C6ECB-2676-4FD8-BEF6-6D48C16DCF1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19" authorId="0" shapeId="0" xr:uid="{3EBFEB99-82AD-4D4D-B145-A75371DD988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G19" authorId="0" shapeId="0" xr:uid="{3D43901A-BBE4-41CB-B3AE-DAFCCA09E9E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H19" authorId="0" shapeId="0" xr:uid="{61BE9200-8A21-408A-8489-EE197B18685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I19" authorId="0" shapeId="0" xr:uid="{130A301E-DAE8-4724-A32F-759C95B503E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J19" authorId="0" shapeId="0" xr:uid="{13D4D032-8E45-45E2-A478-D684263AD94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K19" authorId="0" shapeId="0" xr:uid="{CDE654F7-1B50-4531-A3FC-CD0E5D432E3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X19" authorId="0" shapeId="0" xr:uid="{9DE7A12C-9E87-41C2-9526-16358C4BA40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A19" authorId="0" shapeId="0" xr:uid="{F9DA8F92-D99E-4245-9177-186D60ECE6F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C19" authorId="0" shapeId="0" xr:uid="{CC98B060-9140-47B7-99F4-2157AB2484B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E19" authorId="0" shapeId="0" xr:uid="{4837EB16-E9BC-47ED-BE65-BA912A79823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L19" authorId="0" shapeId="0" xr:uid="{12CD2DA9-C885-4E06-9CDB-7DD6930354A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N19" authorId="0" shapeId="0" xr:uid="{4D98AA8A-3F11-4DBB-8A98-EAF5DBBF126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20" authorId="0" shapeId="0" xr:uid="{75EA8FEF-76FC-4756-BC0E-64A552FBA5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20" authorId="0" shapeId="0" xr:uid="{5F79B82D-D776-4FD1-AE51-C967FE2061F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20" authorId="0" shapeId="0" xr:uid="{626D7708-D956-401D-A4FD-5DC2340725B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20" authorId="0" shapeId="0" xr:uid="{95E59A8B-7D0D-4670-8446-BFEE4691ADF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20" authorId="0" shapeId="0" xr:uid="{4BD6DDFC-18AC-47A2-B9DE-C5E7D7835A1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20" authorId="0" shapeId="0" xr:uid="{9412984D-1DF6-43A0-9157-E9200CDFCB8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E20" authorId="0" shapeId="0" xr:uid="{1A66C7F9-E1D1-4E26-A08A-EF7BFEEF15D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20" authorId="0" shapeId="0" xr:uid="{92099940-BD78-4AD7-9F9E-010EDDDD10A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20" authorId="0" shapeId="0" xr:uid="{29D52454-3FD7-439A-9312-79B684B11C9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N20" authorId="0" shapeId="0" xr:uid="{181227B5-C88D-451F-ADC1-FB68F666786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Q20" authorId="0" shapeId="0" xr:uid="{2B504D58-4D21-45BF-9F42-85AFC2481FC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S20" authorId="0" shapeId="0" xr:uid="{8246AFA9-6B63-4137-A8E7-7E2451CFB1D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20" authorId="0" shapeId="0" xr:uid="{18B2BBBD-F384-478C-93D6-4897C8292C5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20" authorId="0" shapeId="0" xr:uid="{88D9BFB7-85E2-4290-9B9E-95ED2191F7B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20" authorId="0" shapeId="0" xr:uid="{4889161B-6671-4D34-8377-C37A325983E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Y20" authorId="0" shapeId="0" xr:uid="{EF267250-96AC-421C-A60E-3117619908A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20" authorId="0" shapeId="0" xr:uid="{9C67BBB5-3EF6-4F32-8C21-972B72F655D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20" authorId="0" shapeId="0" xr:uid="{AFD8B7B8-52AB-43E8-8C4A-E3F2EED8DD6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20" authorId="0" shapeId="0" xr:uid="{4134712B-28C1-4951-A66D-BCC64756A2B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20" authorId="0" shapeId="0" xr:uid="{7756A623-52F5-4D46-A082-7AA514F5783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S20" authorId="0" shapeId="0" xr:uid="{7D282DCC-0FE3-4C65-9198-C09BDF7CAE9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T20" authorId="0" shapeId="0" xr:uid="{139BB8F4-04D2-444F-A68E-FD115F327C6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U20" authorId="0" shapeId="0" xr:uid="{F07B0C96-B7DE-4D4D-AB98-9BA0B637558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J20" authorId="0" shapeId="0" xr:uid="{9165C01D-3F99-4EDB-BA03-527D76D91FD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20" authorId="0" shapeId="0" xr:uid="{D5B1F225-AF08-4740-98A6-6C5629F254B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20" authorId="0" shapeId="0" xr:uid="{9D2A2760-4693-4960-A7AF-586D82879EF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O20" authorId="0" shapeId="0" xr:uid="{B30FB0FE-CC34-493B-B811-BF42D8F703D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20" authorId="0" shapeId="0" xr:uid="{27448130-1CD0-4A2E-8602-7D174AE76B6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20" authorId="0" shapeId="0" xr:uid="{E3495058-5988-497F-9F95-8AA25883EB9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20" authorId="0" shapeId="0" xr:uid="{CB73975E-E71A-4101-A89A-F731F8E1405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20" authorId="0" shapeId="0" xr:uid="{0E8CE54F-4B77-46A4-805C-C44E6180D71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20" authorId="0" shapeId="0" xr:uid="{66A33E89-BC1C-449A-97C4-994697E6D2D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20" authorId="0" shapeId="0" xr:uid="{53514598-E1E6-45E6-A2BC-028DB200E82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20" authorId="0" shapeId="0" xr:uid="{0D460DF7-8858-453A-B143-67CF7AF65B2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I20" authorId="0" shapeId="0" xr:uid="{5265FFA5-B45E-4F8A-ABEA-E391DDBD2A3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N20" authorId="0" shapeId="0" xr:uid="{E4DA69B7-0649-4C89-B03D-2C799AECDA1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O20" authorId="0" shapeId="0" xr:uid="{A3619D16-6D15-49B3-A976-B3A09EE1BA6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20" authorId="0" shapeId="0" xr:uid="{C5A6D7CD-5BFE-4A57-AF2A-A645DFFBD5A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Q20" authorId="0" shapeId="0" xr:uid="{13734B5A-88AF-4067-9A68-50BFF5A8249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T20" authorId="0" shapeId="0" xr:uid="{48FE43B4-DD40-417F-B3BD-39951DD72DB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W20" authorId="0" shapeId="0" xr:uid="{12C36EA3-BF65-4399-B16A-BB23A924DB1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X20" authorId="0" shapeId="0" xr:uid="{A12C9650-FEC0-4B4F-ACEB-D1BF2AD34E7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20" authorId="0" shapeId="0" xr:uid="{D3D6526F-BA49-468C-9999-3CDD15EF257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F20" authorId="0" shapeId="0" xr:uid="{92F98D93-FEC6-4DEA-B1CB-959DEC8D07F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G20" authorId="0" shapeId="0" xr:uid="{83733E7F-DD00-41C4-AEA4-56108A48BCB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20" authorId="0" shapeId="0" xr:uid="{3BB5872A-1D16-4D2A-9807-50423CDCAD6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K20" authorId="0" shapeId="0" xr:uid="{BF583C7F-3CCF-4140-9D42-934DF06F5FF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L20" authorId="0" shapeId="0" xr:uid="{465AE6A7-3B18-4D7F-88F5-20CE5BC40B8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M20" authorId="0" shapeId="0" xr:uid="{0F212CA6-F324-497D-80DA-17142EA579B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N20" authorId="0" shapeId="0" xr:uid="{F2C5EA8C-2333-4544-B6E6-D78AFE09DD0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T20" authorId="0" shapeId="0" xr:uid="{A8BF0E53-30BC-47B0-BFD2-CEA16FEB29E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20" authorId="0" shapeId="0" xr:uid="{7211BE39-B6DE-4188-AD4F-1B2EFC67B94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20" authorId="0" shapeId="0" xr:uid="{78FBA93D-1414-4F3E-A07E-ADE92BEE19C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20" authorId="0" shapeId="0" xr:uid="{CD17E487-7DA6-474A-BBCD-0AE85380826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K20" authorId="0" shapeId="0" xr:uid="{C40CFB5D-AA27-4965-8D4B-C14D4F593F5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20" authorId="0" shapeId="0" xr:uid="{640BA1CC-2161-47B9-A7FF-3DC4D381F4F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M20" authorId="0" shapeId="0" xr:uid="{F896C7F3-FF09-424D-93D7-47D6DC27E8B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P20" authorId="0" shapeId="0" xr:uid="{148D2386-555C-4078-BD89-64051DCB95D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S20" authorId="0" shapeId="0" xr:uid="{C14DD810-CC80-489F-A529-6BC4C0FE60B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T20" authorId="0" shapeId="0" xr:uid="{EB0AB1A0-BE36-4E7E-9779-55730345E64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U20" authorId="0" shapeId="0" xr:uid="{1990980C-E806-4E7D-8636-19F7983E612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H20" authorId="0" shapeId="0" xr:uid="{4B533D85-AB09-43E0-A1A0-B4A8E846EBF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I20" authorId="0" shapeId="0" xr:uid="{A0B77B01-FDBC-42AF-AE04-F37FB635D72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20" authorId="0" shapeId="0" xr:uid="{45062277-6BB4-449B-B070-1820A6CBF41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M20" authorId="0" shapeId="0" xr:uid="{B618D403-2763-4C5E-96E6-025FAB21837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20" authorId="0" shapeId="0" xr:uid="{D5311F25-94D3-4402-9481-7752F25E567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20" authorId="0" shapeId="0" xr:uid="{3E1323B9-A5F7-440E-9F52-8109B35CDAB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T20" authorId="0" shapeId="0" xr:uid="{F95637EA-1D02-4DB1-8341-300464E9AB4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20" authorId="0" shapeId="0" xr:uid="{720AB5BD-EC99-4BBB-AD36-F1AB9EBF381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X20" authorId="0" shapeId="0" xr:uid="{41304FD8-A797-465F-8744-05B89AD35EE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Z20" authorId="0" shapeId="0" xr:uid="{FF96483D-7D27-47F9-AED7-0337768D0B3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A20" authorId="0" shapeId="0" xr:uid="{F347D351-7C18-4305-A6D3-E3D9BDB442E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B20" authorId="0" shapeId="0" xr:uid="{0C2B6611-5550-4805-B907-05E07066BDA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20" authorId="0" shapeId="0" xr:uid="{9C80FD41-F0DE-4E74-ABB1-50187643F0C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G20" authorId="0" shapeId="0" xr:uid="{56814306-C25F-45A2-8F82-129225917A4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H20" authorId="0" shapeId="0" xr:uid="{3D6A4D34-91F1-4073-AC66-CA96886C6FC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I20" authorId="0" shapeId="0" xr:uid="{199EDC16-7ACC-44CA-9BEA-ABA89407331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J20" authorId="0" shapeId="0" xr:uid="{76ECF133-CAEF-4CCB-B788-27D04C22976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K20" authorId="0" shapeId="0" xr:uid="{7D828128-70E4-4940-972B-41B62BF51EB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V20" authorId="0" shapeId="0" xr:uid="{A2A4F26B-8B51-4665-BF1B-93C37A91896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20" authorId="0" shapeId="0" xr:uid="{55908C9C-BFE1-4940-904C-6CC71EB12C3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Z20" authorId="0" shapeId="0" xr:uid="{FD55F65D-131F-49FE-A6A1-7CF83FB8A79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20" authorId="0" shapeId="0" xr:uid="{72D0FB81-EB50-4968-BE97-8AB6FF1F5F0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C20" authorId="0" shapeId="0" xr:uid="{9C3322F1-FB43-49A3-B894-CC27C05B3CB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E20" authorId="0" shapeId="0" xr:uid="{422B6079-1B94-4B1B-9319-CE27F2F1972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L20" authorId="0" shapeId="0" xr:uid="{A2AD66DF-CFBC-4229-A5B0-23B6B622FB8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21" authorId="0" shapeId="0" xr:uid="{4D2E6065-8018-44E1-B312-F92708EFCEC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21" authorId="0" shapeId="0" xr:uid="{7866E0ED-222D-4C53-B922-508943161FF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21" authorId="0" shapeId="0" xr:uid="{F7BD7BE3-7284-4136-8B85-26F54FE642E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21" authorId="0" shapeId="0" xr:uid="{68693ED2-2BFE-4B20-976D-5D7361F0F97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21" authorId="0" shapeId="0" xr:uid="{1FF5F6A5-40A9-4CB3-9F84-09958B94AD0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E21" authorId="0" shapeId="0" xr:uid="{99D43521-CEB6-490F-8F10-2F3513CEC16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21" authorId="0" shapeId="0" xr:uid="{EC3FB7DE-4487-49BB-BDD6-F4B92896C1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21" authorId="0" shapeId="0" xr:uid="{F6BD11C6-F5C1-40D8-B02B-1275DFB02F3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21" authorId="0" shapeId="0" xr:uid="{5409E01E-3DE4-4457-8383-D1814FCB3FD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U21" authorId="0" shapeId="0" xr:uid="{087684A3-B9F8-4C91-94F6-CD0E7441F14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21" authorId="0" shapeId="0" xr:uid="{0104DD62-875A-4A67-A42C-3F117C88836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Y21" authorId="0" shapeId="0" xr:uid="{5D459315-1ACE-47D0-8EDF-D7DDBB8D1D8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21" authorId="0" shapeId="0" xr:uid="{0F66FAC9-AB90-4829-AB1F-E32E59A78D6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21" authorId="0" shapeId="0" xr:uid="{E45189C5-8EB0-49CB-B04B-43655C986A5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21" authorId="0" shapeId="0" xr:uid="{110EE137-CDB1-482D-A68A-1B31DC1DE7F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21" authorId="0" shapeId="0" xr:uid="{9F99E2DA-9B85-41E3-818F-90A9833C453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T21" authorId="0" shapeId="0" xr:uid="{32068D24-D17D-4E4C-8989-8CE8CFA2ABA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U21" authorId="0" shapeId="0" xr:uid="{45BE2C5F-8C29-455A-9FFC-9D7D356FBDC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21" authorId="0" shapeId="0" xr:uid="{F84D81AD-FD87-4178-A6F5-C4C51F1BDA3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21" authorId="0" shapeId="0" xr:uid="{4566C6CA-055C-47BE-BD9A-E46C5D6BFB0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O21" authorId="0" shapeId="0" xr:uid="{EF07AA58-35F9-4F6D-A201-BA4EC5F3C34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21" authorId="0" shapeId="0" xr:uid="{F837CB08-06F2-4750-8E21-EED7BF8A991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21" authorId="0" shapeId="0" xr:uid="{5086B6E8-D1AE-4917-A8D3-642FB12603C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21" authorId="0" shapeId="0" xr:uid="{1B0AD4D2-2A94-4C4A-8E0C-F99B16766A0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21" authorId="0" shapeId="0" xr:uid="{0E5F25B8-DF5B-4871-8BB7-49BFAC4EDC3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21" authorId="0" shapeId="0" xr:uid="{B2DA4A8C-F229-437D-8EE8-3FBDBCABB3D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21" authorId="0" shapeId="0" xr:uid="{1C8AAD96-8149-4FCB-95D8-F5BCC44BB4C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21" authorId="0" shapeId="0" xr:uid="{A68A098A-593E-4DC1-9230-BBD8ABA356F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I21" authorId="0" shapeId="0" xr:uid="{39B2657F-6CDD-482F-BFD0-5C79B7466DF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O21" authorId="0" shapeId="0" xr:uid="{4A3FB6ED-AC35-4BB6-830D-7F7565CA26E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21" authorId="0" shapeId="0" xr:uid="{C9ADF51C-48A9-4517-9444-EB67F9E147B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Q21" authorId="0" shapeId="0" xr:uid="{2E9EE9DE-F5F8-4106-ADDE-8B356F9F05D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U21" authorId="0" shapeId="0" xr:uid="{4EFD51CB-291A-4784-8E5F-D4BC1664694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W21" authorId="0" shapeId="0" xr:uid="{F5A9BB3D-B137-4A85-9243-E4C717485EA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21" authorId="0" shapeId="0" xr:uid="{C6427DFC-979C-4518-A4BC-9D27A7C5C29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F21" authorId="0" shapeId="0" xr:uid="{E8C4CBFB-60E1-4CE1-869F-8374BF92BE6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21" authorId="0" shapeId="0" xr:uid="{64AC91A3-96AA-47EB-8D6C-1933AFFF75B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K21" authorId="0" shapeId="0" xr:uid="{DCF68CF5-3DF5-484F-84E7-722C3A91165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L21" authorId="0" shapeId="0" xr:uid="{DFA14609-9B60-4AA5-AFEF-A784EF5080D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M21" authorId="0" shapeId="0" xr:uid="{E9679B50-C5A6-4161-9FEB-C2F7BE17932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O21" authorId="0" shapeId="0" xr:uid="{F56D08B4-993E-433B-A4E2-E1BBCE1CD05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Q21" authorId="0" shapeId="0" xr:uid="{52ABC67C-2E72-463C-B5B0-B82408304D5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21" authorId="0" shapeId="0" xr:uid="{3A2EDCEF-67B8-4622-A12E-3B7FDBA8947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21" authorId="0" shapeId="0" xr:uid="{B6C6F1F2-BFE6-43EC-8F94-BB6585F6120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J21" authorId="0" shapeId="0" xr:uid="{E884838E-00E7-493A-A352-800D3FB284E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K21" authorId="0" shapeId="0" xr:uid="{52F6967A-E94B-4F10-BE9C-29CEA9C08DD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21" authorId="0" shapeId="0" xr:uid="{3F651146-B5BF-403B-AD5D-A0C9EC191E6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M21" authorId="0" shapeId="0" xr:uid="{91FB542D-2CB4-471D-96A0-BEE06D1D67D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Q21" authorId="0" shapeId="0" xr:uid="{431B780E-91BC-4385-A589-1454958DB6F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S21" authorId="0" shapeId="0" xr:uid="{1711D5CC-A709-474A-ABE2-C807EB5E24E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U21" authorId="0" shapeId="0" xr:uid="{DC9DE6B2-4977-42D2-A201-D97ECEE17A7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B21" authorId="0" shapeId="0" xr:uid="{F87B7F01-15A2-4E03-B51E-E2EF7C0E06A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E21" authorId="0" shapeId="0" xr:uid="{81E4D678-65EE-4DF1-B27A-CC369914A5D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G21" authorId="0" shapeId="0" xr:uid="{6F310BE0-09F2-487C-A1CF-871A3D62480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H21" authorId="0" shapeId="0" xr:uid="{0A979CE6-2D9E-4B83-9689-9C3C8462BCC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21" authorId="0" shapeId="0" xr:uid="{7701E19E-15E2-4246-9494-89DB52811CD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M21" authorId="0" shapeId="0" xr:uid="{B10D3D5D-FEB6-440F-9C33-64333EBB267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N21" authorId="0" shapeId="0" xr:uid="{5B0D824C-3BD7-47F5-B9E9-82CA5D21FCF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21" authorId="0" shapeId="0" xr:uid="{40DC8ADD-D502-47BF-A987-4720E47DFD8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21" authorId="0" shapeId="0" xr:uid="{CDCB38D7-31A8-4150-A19E-23667C1225C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R21" authorId="0" shapeId="0" xr:uid="{498E1CE3-5FA6-49D8-A5AA-1DE93D49AA1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T21" authorId="0" shapeId="0" xr:uid="{A27CEE81-143B-47FC-83A2-A39A2949176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21" authorId="0" shapeId="0" xr:uid="{74914E62-C7D3-4176-A376-06FA65A7194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X21" authorId="0" shapeId="0" xr:uid="{C3C85D95-BCE5-4045-96D6-D12FE54748D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Z21" authorId="0" shapeId="0" xr:uid="{9F7362DC-36C8-491A-9CD2-CBDCBB12DAC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A21" authorId="0" shapeId="0" xr:uid="{D38E42C0-17A5-4F73-8FD7-3E9CFFC150B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B21" authorId="0" shapeId="0" xr:uid="{A270B0DC-43B0-4606-AA09-AEE7C03F641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21" authorId="0" shapeId="0" xr:uid="{17961BB5-1A64-4CCE-BE75-7F9DE3A47B4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21" authorId="0" shapeId="0" xr:uid="{AEA910D6-9623-4179-A4E4-12A1919B08E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E21" authorId="0" shapeId="0" xr:uid="{693C60DF-3AF0-47F6-A341-24CF251C263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H21" authorId="0" shapeId="0" xr:uid="{FBFAE065-7482-4BFE-B404-8D44173012B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I21" authorId="0" shapeId="0" xr:uid="{0F062B30-15D4-4260-B290-5E636541D8F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J21" authorId="0" shapeId="0" xr:uid="{A665DF7E-566A-4776-B065-5F5B802897E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K21" authorId="0" shapeId="0" xr:uid="{D961CD30-9F2B-4F13-A901-95518516090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T21" authorId="0" shapeId="0" xr:uid="{BD8BF8AD-4392-4BAA-A816-689C809ADCE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21" authorId="0" shapeId="0" xr:uid="{95FCD15F-E18A-443F-BFEC-6153ED458BE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21" authorId="0" shapeId="0" xr:uid="{B73B76E9-F7E2-4371-A96D-6186831A214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Z21" authorId="0" shapeId="0" xr:uid="{F10464FD-5A23-4219-A539-F96941D2982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21" authorId="0" shapeId="0" xr:uid="{1F027C4F-9DD0-4750-8612-BD8C32C7F7F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C21" authorId="0" shapeId="0" xr:uid="{8A936D06-1438-4599-ADD3-48E167D6C84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E21" authorId="0" shapeId="0" xr:uid="{7D7DAB20-AC92-4460-8446-1AEBB1B4283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L21" authorId="0" shapeId="0" xr:uid="{8915D754-60E1-46BD-A3EF-50FB801DA8C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22" authorId="0" shapeId="0" xr:uid="{8742A810-00F1-4C70-B620-2660F613030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22" authorId="0" shapeId="0" xr:uid="{7C6D0B90-2820-41B9-AA56-E7A9F068A97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22" authorId="0" shapeId="0" xr:uid="{90482D67-7DF4-454A-AF9B-41BED2E15A9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22" authorId="0" shapeId="0" xr:uid="{E3A7252F-EA47-4589-956A-BD812FD5FFF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C22" authorId="0" shapeId="0" xr:uid="{CCFF8BBE-59C6-4F25-8F05-FE4D1E7A2C6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22" authorId="0" shapeId="0" xr:uid="{26EA91B8-13B1-418B-9C99-C4C28552D2D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E22" authorId="0" shapeId="0" xr:uid="{88B49047-8861-458C-8138-F6153B0A51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22" authorId="0" shapeId="0" xr:uid="{A0453FAE-DDDE-4220-81A4-523CC5273EF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22" authorId="0" shapeId="0" xr:uid="{01F3DFDD-6BC4-4180-A86D-FBF37F2FD52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22" authorId="0" shapeId="0" xr:uid="{8337D4E7-A64A-40D6-A515-25CE5B7773E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W22" authorId="0" shapeId="0" xr:uid="{E10AFB29-4BBF-4332-8352-ADCA62E3E20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Y22" authorId="0" shapeId="0" xr:uid="{00FC95FB-C830-4756-BA34-47F5E4CA7ED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22" authorId="0" shapeId="0" xr:uid="{72841516-1F08-4A70-9F95-52A1D0F0FA1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22" authorId="0" shapeId="0" xr:uid="{92048155-9E2B-4308-B970-02B00729DF5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22" authorId="0" shapeId="0" xr:uid="{3AEADD5D-8FD9-4495-A7CF-7CB318A82D5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22" authorId="0" shapeId="0" xr:uid="{31A9153A-FCC7-47CB-8FC5-0E6C43284FC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T22" authorId="0" shapeId="0" xr:uid="{860A99AB-5DE6-4AF1-9406-54232D09FE8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U22" authorId="0" shapeId="0" xr:uid="{5B5A13C8-FBE9-4B80-AEF8-6DFBB86FFA1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V22" authorId="0" shapeId="0" xr:uid="{52DC1822-94BC-4083-8A0E-A6A93DE6568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W22" authorId="0" shapeId="0" xr:uid="{0EC82F96-C861-43BF-B2B3-B725C52519E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P22" authorId="0" shapeId="0" xr:uid="{61F3A782-BF64-442D-8866-9CB0BFE84C5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22" authorId="0" shapeId="0" xr:uid="{EFADEB34-B780-4887-B788-0310A8678D9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22" authorId="0" shapeId="0" xr:uid="{E035EE8E-86FA-495A-8F7C-91ACE6A5F1A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22" authorId="0" shapeId="0" xr:uid="{0287C89F-4EAE-4F58-8989-7B791500B74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22" authorId="0" shapeId="0" xr:uid="{AF2FE8DF-B484-4B33-A8E8-E5EBA87764F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22" authorId="0" shapeId="0" xr:uid="{D770CD13-D08C-4176-893F-6B098DDAFD2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22" authorId="0" shapeId="0" xr:uid="{F9B9F663-76BA-42AA-BDD0-B58BAEAA17A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I22" authorId="0" shapeId="0" xr:uid="{D015AD40-097D-468D-91B9-F662A4292C5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P22" authorId="0" shapeId="0" xr:uid="{6DE37898-156F-4DD4-923B-1BC7D6EE4BE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Q22" authorId="0" shapeId="0" xr:uid="{2BC61E74-75F4-4319-98D7-97186092299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L22" authorId="0" shapeId="0" xr:uid="{BECA296D-D3A2-4904-8BAA-3A45E3B5EF8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M22" authorId="0" shapeId="0" xr:uid="{5C94A484-8A10-4592-AC89-DDD86FE2FB7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O22" authorId="0" shapeId="0" xr:uid="{6086BA8A-69D9-4D1D-9743-F4E8A7E550B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Q22" authorId="0" shapeId="0" xr:uid="{6A2DD782-F7EA-4BB9-92FC-0C71E953B3D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22" authorId="0" shapeId="0" xr:uid="{041AB441-A0D2-4B7E-AFDF-7B0002D6D85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22" authorId="0" shapeId="0" xr:uid="{AA2E6C52-4904-45D2-ACCC-5D2646620D3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22" authorId="0" shapeId="0" xr:uid="{9CD9D820-B111-443B-A64E-D4ABBDC4E82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22" authorId="0" shapeId="0" xr:uid="{FC3A6C44-0808-4252-B5CD-5A20E823ECE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M22" authorId="0" shapeId="0" xr:uid="{7BA30594-3B93-4E15-9463-B56F22D0B39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H22" authorId="0" shapeId="0" xr:uid="{0058A903-F8F8-4ACE-B9DF-0DDDDC64FE2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I22" authorId="0" shapeId="0" xr:uid="{47DF4596-147E-4495-A261-D76A5B3E51B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22" authorId="0" shapeId="0" xr:uid="{BF27997F-E5B3-42D0-AC1A-459C5E9CB93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M22" authorId="0" shapeId="0" xr:uid="{0B308778-B94F-4D14-AC99-08A44514BE9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N22" authorId="0" shapeId="0" xr:uid="{F9D92453-15A8-4120-BB57-50F426F2104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22" authorId="0" shapeId="0" xr:uid="{74224569-55F9-4801-8440-63DD6B9855A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T22" authorId="0" shapeId="0" xr:uid="{6453E289-AFD2-4FFD-B4F8-6C46D9FCC35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X22" authorId="0" shapeId="0" xr:uid="{A631F33F-FDCC-48ED-87FD-9ACBC9F794E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A22" authorId="0" shapeId="0" xr:uid="{88E73782-BB84-4936-B3EA-A8BA0890341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B22" authorId="0" shapeId="0" xr:uid="{9E15687D-FBA4-4B3B-8717-DEAB16D74D6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22" authorId="0" shapeId="0" xr:uid="{799954F6-3F70-433A-937D-574A8EA934B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H22" authorId="0" shapeId="0" xr:uid="{08825158-CB8C-4AD0-9B12-27D193899A3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I22" authorId="0" shapeId="0" xr:uid="{05C1682A-3A90-40F8-B5F0-24B303FAAA3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J22" authorId="0" shapeId="0" xr:uid="{A44A09F2-3F50-4605-AEF0-465DC1B9C54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K22" authorId="0" shapeId="0" xr:uid="{9C8C171B-9FB0-4A3D-86A4-AD3DAFB16E2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22" authorId="0" shapeId="0" xr:uid="{6F48417A-B42C-4A27-98A3-C55E21BC41B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22" authorId="0" shapeId="0" xr:uid="{871CCFDC-449A-44CE-BADF-1ABD34BDC70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22" authorId="0" shapeId="0" xr:uid="{5DA34C5B-02E7-420C-AD03-7D491A4EB28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B22" authorId="0" shapeId="0" xr:uid="{E2D5A577-3E2B-4B24-BDC5-14957AE5381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C22" authorId="0" shapeId="0" xr:uid="{6CA777FE-3CF0-4162-9F74-89CD11DE8DB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E22" authorId="0" shapeId="0" xr:uid="{B3626979-94E6-419C-AF8F-6FE959F84A7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L22" authorId="0" shapeId="0" xr:uid="{6A67FD5C-DF82-4644-AB98-0B68D8DD4F5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23" authorId="0" shapeId="0" xr:uid="{511EC53B-0BD4-48C4-80C7-F8198CC0364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V23" authorId="0" shapeId="0" xr:uid="{6FA953DF-1D8A-482A-9F31-C7735275588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23" authorId="0" shapeId="0" xr:uid="{31E42DF1-5D55-4BC8-AD30-B6E911775ED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23" authorId="0" shapeId="0" xr:uid="{D5CC4624-E25B-4CB0-A431-C438D557D49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C23" authorId="0" shapeId="0" xr:uid="{02A8CFC2-46D5-40FB-9E35-EF4A0FEE493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23" authorId="0" shapeId="0" xr:uid="{2DE1AFC7-56E8-4647-AECE-69E43876A1D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23" authorId="0" shapeId="0" xr:uid="{91892280-D7DD-432B-A811-40DC5225CC8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23" authorId="0" shapeId="0" xr:uid="{330B093E-770E-492E-8129-0F7BDC41439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23" authorId="0" shapeId="0" xr:uid="{0AA87A57-AC84-4E25-8A3C-97A45396281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23" authorId="0" shapeId="0" xr:uid="{6082EC11-1FAF-451E-ACAF-26A869826E4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U23" authorId="0" shapeId="0" xr:uid="{814669F6-F416-4358-A992-313761DA7D3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23" authorId="0" shapeId="0" xr:uid="{F2C04816-3B17-4635-BDE8-4EEB21AE334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Y23" authorId="0" shapeId="0" xr:uid="{6CA899AE-9BBF-4572-B36B-1005B225261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Z23" authorId="0" shapeId="0" xr:uid="{5E064BE6-8A42-494A-B1DB-733060BC135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23" authorId="0" shapeId="0" xr:uid="{6EE47D5C-6AAA-4939-8E17-E29B1F4C82E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23" authorId="0" shapeId="0" xr:uid="{DE01792B-1D9A-40AE-A780-A3CD24A8EEB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T23" authorId="0" shapeId="0" xr:uid="{F93AC763-FC7B-40AF-80C8-C4A6DF4C1B7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U23" authorId="0" shapeId="0" xr:uid="{F71EA072-CF9D-433D-9412-639AF90E55F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Z23" authorId="0" shapeId="0" xr:uid="{085632AA-A8AE-4285-B0A8-CDDF96932D7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A23" authorId="0" shapeId="0" xr:uid="{FF33D3DB-2461-4589-82DD-39FE7F0E4E3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23" authorId="0" shapeId="0" xr:uid="{4907E645-3BA3-4E59-8F3A-739123325E9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23" authorId="0" shapeId="0" xr:uid="{A9012D26-179E-4E2C-82B1-7DE8EAF293D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23" authorId="0" shapeId="0" xr:uid="{88230278-99C9-42A8-9D6B-82639E04D53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23" authorId="0" shapeId="0" xr:uid="{DE8EA51A-8B30-43A0-8152-1BD17B26574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23" authorId="0" shapeId="0" xr:uid="{DB638535-A779-47BD-A68F-D763C5E318B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23" authorId="0" shapeId="0" xr:uid="{BFF04138-42C8-4236-BDD5-5A0BCE0F593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23" authorId="0" shapeId="0" xr:uid="{39DAE77A-9E35-4583-9B1D-346FF9A21EC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N23" authorId="0" shapeId="0" xr:uid="{79DD55F2-AD83-48A2-ACBC-4AADD3947C4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O23" authorId="0" shapeId="0" xr:uid="{E9C87677-650D-424F-B3CF-D5D1B61D3BF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23" authorId="0" shapeId="0" xr:uid="{76443D4F-21D1-4316-877E-A9BC17C1A85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Q23" authorId="0" shapeId="0" xr:uid="{44CB3A72-237B-4EBD-A55E-BC0DDF4CBAC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R23" authorId="0" shapeId="0" xr:uid="{0DFD7853-82A2-4864-92BA-370A9D01044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S23" authorId="0" shapeId="0" xr:uid="{F2849DC2-E9D4-4DFA-B416-781A16A0F82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V23" authorId="0" shapeId="0" xr:uid="{82611452-0B0F-4A8E-8000-8E8074B6689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W23" authorId="0" shapeId="0" xr:uid="{080F7D20-E8CA-4E8B-B999-BDDBDA2CFBF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X23" authorId="0" shapeId="0" xr:uid="{2B8C6D7D-D888-4D6A-B9F1-22D691CB6BE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23" authorId="0" shapeId="0" xr:uid="{28AD8AC1-BCE2-4461-93A5-34E675EE3C3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L23" authorId="0" shapeId="0" xr:uid="{E84C5A11-4FA1-4FDD-9358-97A1C604412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M23" authorId="0" shapeId="0" xr:uid="{62C3E3F2-8AB3-4B2D-B2FF-7E6D75D1B0B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T23" authorId="0" shapeId="0" xr:uid="{02B3249F-C5FD-4C5E-A484-7E81EDEB329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23" authorId="0" shapeId="0" xr:uid="{7E6E463A-FD25-42DC-9A30-0C80F8457D2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23" authorId="0" shapeId="0" xr:uid="{0324D87F-840B-43EF-AC99-ABA9135754E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K23" authorId="0" shapeId="0" xr:uid="{5EBB3794-6D8B-4BBD-9C65-2B653010E92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23" authorId="0" shapeId="0" xr:uid="{FE73FE09-9FE8-45EB-82E9-9B30C53D125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M23" authorId="0" shapeId="0" xr:uid="{7F839636-6963-4EEB-9526-339E2CF392D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23" authorId="0" shapeId="0" xr:uid="{1949BFF1-11A7-46D3-B3BE-1A4D0C9D4DA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S23" authorId="0" shapeId="0" xr:uid="{315D9C0A-9AA5-4549-B83B-33B9C3569EF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T23" authorId="0" shapeId="0" xr:uid="{B8544D12-BD93-497C-BBFD-4E760F4DF1B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U23" authorId="0" shapeId="0" xr:uid="{81D6EB5E-B2B3-4AAE-A0DB-621012690B3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H23" authorId="0" shapeId="0" xr:uid="{17056A33-1E43-47BD-889F-BAF4A39A847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I23" authorId="0" shapeId="0" xr:uid="{DD9E32FF-5E31-41D7-B989-2519A8BBF11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23" authorId="0" shapeId="0" xr:uid="{DE499CD0-2DE2-476A-B414-51C18D6B4E2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M23" authorId="0" shapeId="0" xr:uid="{4F9BE4E4-5587-4388-90A1-F4E477907A2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N23" authorId="0" shapeId="0" xr:uid="{C39A360B-5FD8-46D1-9D15-033FBE05F11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23" authorId="0" shapeId="0" xr:uid="{BCC1EAA7-8779-43DD-AB38-9DE00E08DDC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23" authorId="0" shapeId="0" xr:uid="{5876E9C4-F26A-4DD8-8EAD-64FCF1E31CF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T23" authorId="0" shapeId="0" xr:uid="{6F30615C-D102-4FA6-8AA5-EDCD87CDB60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U23" authorId="0" shapeId="0" xr:uid="{CC37209C-F992-4D26-AD8F-AFC4966F985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23" authorId="0" shapeId="0" xr:uid="{6BA19912-B5DE-49BF-87F6-C63A3A45A71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X23" authorId="0" shapeId="0" xr:uid="{321C1497-D925-48B5-AFC1-0BF2BDF843A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Z23" authorId="0" shapeId="0" xr:uid="{E42277BA-44F6-4ABA-826B-8E9D7114B5A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A23" authorId="0" shapeId="0" xr:uid="{A1A87D1B-2FBE-49D3-B6FE-4C9DEEADAA5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B23" authorId="0" shapeId="0" xr:uid="{C8195610-DA04-4EC6-90B0-F165DE7EAD0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23" authorId="0" shapeId="0" xr:uid="{F0C3188B-EEB5-471F-8AB4-BBA8EE3D352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J23" authorId="0" shapeId="0" xr:uid="{465D6B5B-D7E6-47B1-83B0-E9612DA9EF8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K23" authorId="0" shapeId="0" xr:uid="{BB6F5114-6C76-4E4A-9A21-E748D34401C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V23" authorId="0" shapeId="0" xr:uid="{BED5E0CF-E9AA-454F-A85B-715968BA1CE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23" authorId="0" shapeId="0" xr:uid="{3601A849-5C92-40B9-8B44-FA327A9F7FD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A23" authorId="0" shapeId="0" xr:uid="{6C448C3D-EF2C-4E24-8B8D-8A0A6CBE32C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C23" authorId="0" shapeId="0" xr:uid="{CB15284E-E309-47AE-806C-D1B5D3108A1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E23" authorId="0" shapeId="0" xr:uid="{08D6BFFF-C667-49B2-B375-1B301DD0126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L23" authorId="0" shapeId="0" xr:uid="{F824E213-7553-460D-A951-51E9C8A6A32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24" authorId="0" shapeId="0" xr:uid="{FED2C9B0-C879-4EC7-B4C1-3C95BFC60FB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24" authorId="0" shapeId="0" xr:uid="{A904692A-8937-4627-9650-DB5952784F6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24" authorId="0" shapeId="0" xr:uid="{021C0598-5DBE-41C8-974D-B0C1347CB7B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B24" authorId="0" shapeId="0" xr:uid="{79ED879F-CE66-44F9-A98C-71DC54A2BED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24" authorId="0" shapeId="0" xr:uid="{22A46B34-F20B-44C5-A6AF-31859A2E288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24" authorId="0" shapeId="0" xr:uid="{71BE59A7-71AD-49CC-9FD4-90DB2977185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24" authorId="0" shapeId="0" xr:uid="{CC9BFDA6-30E6-4880-B02D-89B880BC00F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24" authorId="0" shapeId="0" xr:uid="{14DB7F12-47E6-40BD-BE4A-ADD8681DAB2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U24" authorId="0" shapeId="0" xr:uid="{EF9B54C7-13CF-4B72-A27F-57CC65C0B42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24" authorId="0" shapeId="0" xr:uid="{DB5877BD-D404-4B1E-8808-F5D94E268F1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Y24" authorId="0" shapeId="0" xr:uid="{4D747744-4EFB-4F06-99CB-225DC1ED474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B24" authorId="0" shapeId="0" xr:uid="{ED44E844-0813-4AE4-B814-92BF999A24E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24" authorId="0" shapeId="0" xr:uid="{A6F83619-FBF2-43DC-B4CE-949FC835462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24" authorId="0" shapeId="0" xr:uid="{528481B3-1112-4513-91D3-DEF470FD920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24" authorId="0" shapeId="0" xr:uid="{B2BA338D-DD6A-45EB-81D2-A29A152CD9D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S24" authorId="0" shapeId="0" xr:uid="{DB2889F2-5619-4D74-93DB-95245947B3A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T24" authorId="0" shapeId="0" xr:uid="{67DB2AF2-F4F6-47EC-AB5C-835C8960B41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U24" authorId="0" shapeId="0" xr:uid="{A9C5578C-0FF7-45BA-97D8-4D49838A311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Z24" authorId="0" shapeId="0" xr:uid="{06BDA6D3-FE7B-47A2-855A-DBCA65552C5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A24" authorId="0" shapeId="0" xr:uid="{F570DDC4-544B-49AF-9DDD-D8C9B5BA775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24" authorId="0" shapeId="0" xr:uid="{BD9DD48E-4BF7-4304-9C8B-8F5CE63C56F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24" authorId="0" shapeId="0" xr:uid="{75FBCA94-751D-4517-9200-C9A1878371D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24" authorId="0" shapeId="0" xr:uid="{919D328C-9785-4F9D-84A2-9AD2B96F6EC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24" authorId="0" shapeId="0" xr:uid="{2B8B0BAA-B50B-4322-904B-F56C80749F6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24" authorId="0" shapeId="0" xr:uid="{CF9DEFBF-567C-415D-AE5F-96037D145CA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24" authorId="0" shapeId="0" xr:uid="{443DCF29-90B2-4596-852F-A4B1BDB61BD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24" authorId="0" shapeId="0" xr:uid="{2E284CC1-4261-4966-8298-7C9EAAC73F2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P24" authorId="0" shapeId="0" xr:uid="{5644A00A-407E-4D4A-8A16-01029FEBA33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Q24" authorId="0" shapeId="0" xr:uid="{C54ED003-AE19-409E-9E3C-C22176952B7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R24" authorId="0" shapeId="0" xr:uid="{0FD60F37-C36D-4103-A41E-49A6EC279E5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X24" authorId="0" shapeId="0" xr:uid="{CFC0B89A-DA7F-400B-ABB7-C796BBA9BAB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24" authorId="0" shapeId="0" xr:uid="{9B482CF5-985E-440E-B49C-1E5219614C4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L24" authorId="0" shapeId="0" xr:uid="{A94AE6BE-01AA-4761-94A2-947D14FF653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M24" authorId="0" shapeId="0" xr:uid="{9CFB0792-1857-4865-A038-C722BDF2EAA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O24" authorId="0" shapeId="0" xr:uid="{14378CB2-E088-4030-86EC-B6EFE5ABC80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Q24" authorId="0" shapeId="0" xr:uid="{A0DE2D01-E708-4029-94A3-ADF381418BB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24" authorId="0" shapeId="0" xr:uid="{E463C7CB-FB6D-457F-8428-4E84622654F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24" authorId="0" shapeId="0" xr:uid="{610C9363-93B0-4D2B-96AD-1C8F6B0E8B5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24" authorId="0" shapeId="0" xr:uid="{A1D9F9C3-0192-4207-8E62-066D470130A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K24" authorId="0" shapeId="0" xr:uid="{3771FC76-B293-4936-BBA6-295639D0CA5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24" authorId="0" shapeId="0" xr:uid="{731A2DD4-3015-4EA3-A64B-226B9D90AB1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M24" authorId="0" shapeId="0" xr:uid="{90034637-1C43-4BC6-BBC7-02E2C808408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24" authorId="0" shapeId="0" xr:uid="{A3ABFA1A-3318-4C79-9402-DC3E14A14C4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S24" authorId="0" shapeId="0" xr:uid="{3EBC4129-7036-47DD-B6AF-F46E336AD2D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T24" authorId="0" shapeId="0" xr:uid="{CC0DFEAE-53CF-4294-B962-B59149C6936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U24" authorId="0" shapeId="0" xr:uid="{FBCBE7F8-BC30-4EDB-8344-516586513E6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B24" authorId="0" shapeId="0" xr:uid="{30A8B272-B2D7-410B-9DC3-F093691635A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E24" authorId="0" shapeId="0" xr:uid="{57DC4049-5189-4B91-A3FF-4621D00CD8D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G24" authorId="0" shapeId="0" xr:uid="{50B604DC-CD43-418D-AD7B-C82C7E4430E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H24" authorId="0" shapeId="0" xr:uid="{EBE29434-2FAA-444B-8D51-D178A711594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I24" authorId="0" shapeId="0" xr:uid="{7436DF63-4BD6-49CE-961A-307178C6B5A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24" authorId="0" shapeId="0" xr:uid="{25C21E44-2D5F-4F15-A7F8-0D57C3244EA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M24" authorId="0" shapeId="0" xr:uid="{35E7D8CB-60E9-4B4D-A66B-CA1DF91469D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N24" authorId="0" shapeId="0" xr:uid="{2CEB9997-24ED-4A5F-9CC4-FF8F72601E4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24" authorId="0" shapeId="0" xr:uid="{F78B47C3-8084-49DE-BDAD-1F4C3D9FDA5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24" authorId="0" shapeId="0" xr:uid="{F072243E-BEF6-4B1B-9DC2-32937311424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R24" authorId="0" shapeId="0" xr:uid="{AE10C974-9C12-4766-BF45-1B44C75326E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T24" authorId="0" shapeId="0" xr:uid="{892F9293-9A42-4C25-9442-3A0C5158D4E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U24" authorId="0" shapeId="0" xr:uid="{60FE8779-83C2-46B6-9309-2CD17468391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24" authorId="0" shapeId="0" xr:uid="{CCB77AD8-90D7-4BF2-ABD9-7B5CA986BA9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X24" authorId="0" shapeId="0" xr:uid="{6F603D71-AE00-4084-A3F5-163593988A7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A24" authorId="0" shapeId="0" xr:uid="{CDD8A63A-9796-4BFD-87B6-7362E200CA9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B24" authorId="0" shapeId="0" xr:uid="{2440C6E9-8DE1-4884-AD06-BC81DFA825F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24" authorId="0" shapeId="0" xr:uid="{C13C1908-36A2-4ACB-A54C-A742090ACCE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24" authorId="0" shapeId="0" xr:uid="{621AE316-2681-4C4F-BE4F-25572C20641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H24" authorId="0" shapeId="0" xr:uid="{8F637565-E5FF-4E35-AFED-DBC7461E124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I24" authorId="0" shapeId="0" xr:uid="{4E0DB05D-88C7-4180-8034-564ABB7C80C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J24" authorId="0" shapeId="0" xr:uid="{81801BD4-D143-4C8F-A977-F9757C714E7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K24" authorId="0" shapeId="0" xr:uid="{972A628F-1FB2-422F-B41C-D01A59D5A08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24" authorId="0" shapeId="0" xr:uid="{2F57ECBA-F16A-4B3B-9112-F501DEBC812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24" authorId="0" shapeId="0" xr:uid="{CC882E97-1507-4F5F-BD1A-25177E4CFCB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A24" authorId="0" shapeId="0" xr:uid="{5CFCAB2E-BBC3-4E6C-A0A3-04CFADEF49D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C24" authorId="0" shapeId="0" xr:uid="{08DE0CAF-016E-4009-A48A-DCFD910279A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E24" authorId="0" shapeId="0" xr:uid="{9500532B-DBD8-4C41-AAD0-E48D96CD2C7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L24" authorId="0" shapeId="0" xr:uid="{E2175118-6E44-4BBB-A097-D770DFDE41F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25" authorId="0" shapeId="0" xr:uid="{04BAE9ED-A205-4B0B-A5AD-96098FE3A0A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V25" authorId="0" shapeId="0" xr:uid="{B509A251-1655-40A3-AED2-C3D3B31F777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25" authorId="0" shapeId="0" xr:uid="{F7319605-E0C0-4498-ACFC-1C42CF4AEC7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25" authorId="0" shapeId="0" xr:uid="{5B93B156-501F-4B03-B900-795055EF882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C25" authorId="0" shapeId="0" xr:uid="{12782492-3C07-43AA-8B56-28452D0D64C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25" authorId="0" shapeId="0" xr:uid="{9A40B01B-7FFB-4A59-995E-55A7C94356C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25" authorId="0" shapeId="0" xr:uid="{E14C0C76-217A-4D27-8F64-631728F888B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25" authorId="0" shapeId="0" xr:uid="{49257E98-4A98-48C9-BEFF-FE3BC8427BB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25" authorId="0" shapeId="0" xr:uid="{7545E9D6-43B0-4232-994F-62F2D8460FB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U25" authorId="0" shapeId="0" xr:uid="{8D2A8B2F-07E9-4E6B-9421-3FBE3E83818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V25" authorId="0" shapeId="0" xr:uid="{7F5F0F6F-0A2E-490D-AB91-D89D648B96A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25" authorId="0" shapeId="0" xr:uid="{E3D661C2-9933-4876-8460-0C7FD640CDA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Y25" authorId="0" shapeId="0" xr:uid="{ABE5D102-9068-4DE5-AA1B-C932E791BC0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Z25" authorId="0" shapeId="0" xr:uid="{630382AB-6F79-4B4F-84AA-74F1EE8ECA9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25" authorId="0" shapeId="0" xr:uid="{27D84C08-3A14-41A4-BDC0-AF41434402E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25" authorId="0" shapeId="0" xr:uid="{85DE25C0-8F57-461B-BAE5-AA62B0E8D14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R25" authorId="0" shapeId="0" xr:uid="{624B9677-A612-46EE-8DC7-167881FE71C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T25" authorId="0" shapeId="0" xr:uid="{F6798546-BCE5-4325-802E-099EE699D75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U25" authorId="0" shapeId="0" xr:uid="{DC527947-7F89-4D1C-BC73-E5A632EC0EB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V25" authorId="0" shapeId="0" xr:uid="{3012C2DE-1F8F-41DC-94AC-38AB3200FA3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25" authorId="0" shapeId="0" xr:uid="{79285271-A29E-4376-9BFE-F40D8C7F18D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25" authorId="0" shapeId="0" xr:uid="{6A4BD704-BA00-407C-9DCA-3E569323D6C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J25" authorId="0" shapeId="0" xr:uid="{EA7C5946-71C9-4322-A41E-589F7C06CDE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25" authorId="0" shapeId="0" xr:uid="{FCB089C5-3921-4083-89E1-14A56E7558C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25" authorId="0" shapeId="0" xr:uid="{DD0A0D7D-B443-4932-BCEB-580A7FFE8AB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O25" authorId="0" shapeId="0" xr:uid="{F1A4EE88-263E-403A-A0C9-888A256E0CA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25" authorId="0" shapeId="0" xr:uid="{98FE88A7-9C08-48F0-B5C7-310138C25A7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25" authorId="0" shapeId="0" xr:uid="{FF493D87-9CFE-44D0-B27F-B37037AB3E6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25" authorId="0" shapeId="0" xr:uid="{FBEB0962-BDEA-4ACE-8DE6-4C54232C738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25" authorId="0" shapeId="0" xr:uid="{35708BF4-047C-4606-AB7A-9A13703EC85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25" authorId="0" shapeId="0" xr:uid="{D7876D78-A4A5-4101-BE16-76025640A32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25" authorId="0" shapeId="0" xr:uid="{067E647D-1AB6-4256-B957-8EF643E4ADF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25" authorId="0" shapeId="0" xr:uid="{0E60511B-7366-45A1-9F46-5C02389678C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25" authorId="0" shapeId="0" xr:uid="{7ACBED35-E005-4CB5-8325-96EA9D6A1FD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I25" authorId="0" shapeId="0" xr:uid="{B04676C1-13EF-483B-B7E0-97544B8B03B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O25" authorId="0" shapeId="0" xr:uid="{D3606170-DF27-47A4-9E70-60B2381E26A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25" authorId="0" shapeId="0" xr:uid="{751AF73E-EC50-44D9-847D-FEB5FDE29BD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Q25" authorId="0" shapeId="0" xr:uid="{1D44D810-AD03-4F5B-A7F5-2D862494C9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F25" authorId="0" shapeId="0" xr:uid="{DDFD1773-0D8E-4F7C-AB40-A46F13C2E85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G25" authorId="0" shapeId="0" xr:uid="{ACA06F71-A9D0-4579-8962-8B7CB9C42BB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25" authorId="0" shapeId="0" xr:uid="{0D295331-17DF-4FF9-8A73-E0889C9EF68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K25" authorId="0" shapeId="0" xr:uid="{95C94D46-0EB8-4612-8F19-4E5AAB0917F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M25" authorId="0" shapeId="0" xr:uid="{6B3D14E6-0931-4623-B5B1-822E5C687E0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N25" authorId="0" shapeId="0" xr:uid="{E1063203-39C2-46B9-BF22-88806AA260D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T25" authorId="0" shapeId="0" xr:uid="{531972A9-3EA0-4129-BF4D-88E39D421CE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25" authorId="0" shapeId="0" xr:uid="{F5706740-19AD-434D-9A7E-DAD1B1CBF8D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25" authorId="0" shapeId="0" xr:uid="{D3A391EB-E0EB-4343-8404-8E9D29ABFE5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25" authorId="0" shapeId="0" xr:uid="{DB9148FE-5011-4D7E-AFB7-D1810CA0734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K25" authorId="0" shapeId="0" xr:uid="{6EC839FC-5B15-4D7F-A202-F2F1FAB3C4D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25" authorId="0" shapeId="0" xr:uid="{1D9663EA-2EE3-41BC-9DE0-9B7DFFBA3EA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M25" authorId="0" shapeId="0" xr:uid="{5D252E88-EBE3-4161-85BC-68E15B369F4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T25" authorId="0" shapeId="0" xr:uid="{DE49B847-F7D4-41B8-8923-F48EE23562E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U25" authorId="0" shapeId="0" xr:uid="{2867D51D-E2E4-4CAD-BC14-3B84428582D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B25" authorId="0" shapeId="0" xr:uid="{05D33E3D-AE79-4836-8345-1692486E214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E25" authorId="0" shapeId="0" xr:uid="{86738AE1-58D8-4B5A-AD75-F25BECDA5BD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G25" authorId="0" shapeId="0" xr:uid="{EE8C5ABE-9239-4837-AE36-4F888B861AA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H25" authorId="0" shapeId="0" xr:uid="{AFFE0296-767D-4718-AC8B-865BD283EF4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I25" authorId="0" shapeId="0" xr:uid="{D2DE9C79-334A-4A2C-A1B0-705B4E02AC0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25" authorId="0" shapeId="0" xr:uid="{0C626ACE-65F3-4D8F-A423-468DC773D0F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M25" authorId="0" shapeId="0" xr:uid="{7E27967E-A88B-4984-BC38-F1D60D48A66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N25" authorId="0" shapeId="0" xr:uid="{12D8A685-7823-4017-9B68-D803801BDD3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25" authorId="0" shapeId="0" xr:uid="{216D188C-A35E-4226-A141-A837F494AA7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25" authorId="0" shapeId="0" xr:uid="{3A9D8569-90A3-45F2-B484-DB2A71D43EA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T25" authorId="0" shapeId="0" xr:uid="{649B7B3F-ECA0-4728-98A5-6D1292811FE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U25" authorId="0" shapeId="0" xr:uid="{CE723563-AF22-4C68-9909-C047A816E4A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25" authorId="0" shapeId="0" xr:uid="{F2087EC6-8C0E-4E9F-ADF0-0B2AA68A2FB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X25" authorId="0" shapeId="0" xr:uid="{5E2EBF8E-FC36-4ABA-B69A-2A7B60FD3A2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Z25" authorId="0" shapeId="0" xr:uid="{4B6428FA-C61C-40AD-9ADF-EDC90E6073F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A25" authorId="0" shapeId="0" xr:uid="{ECF577AB-9E16-463E-B5FD-C68EC79D670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B25" authorId="0" shapeId="0" xr:uid="{16FB4714-04E7-4CB5-843F-6EBEAC123A1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25" authorId="0" shapeId="0" xr:uid="{4AD45ACB-C1C9-4BD5-9E6B-34B9C44776E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J25" authorId="0" shapeId="0" xr:uid="{0F32648C-1015-4151-B9EA-609825DEDE6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K25" authorId="0" shapeId="0" xr:uid="{FA5FAD04-B463-463A-81FC-54AF90EDDC9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V25" authorId="0" shapeId="0" xr:uid="{E284525E-89A7-4DA1-BB50-E5D8DF5543B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25" authorId="0" shapeId="0" xr:uid="{DEC4E945-B516-4D27-A5D0-8D395BBBA7B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25" authorId="0" shapeId="0" xr:uid="{84C2C770-C843-4C1B-B41F-1781FE591A6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C25" authorId="0" shapeId="0" xr:uid="{7AC17F26-B1F1-4464-8EA9-B7A3ADDB60C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E25" authorId="0" shapeId="0" xr:uid="{5D8BAF98-6C41-495D-AC57-76E67C771BF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L25" authorId="0" shapeId="0" xr:uid="{0E33022A-5642-4312-94DA-CBE501E80C4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26" authorId="0" shapeId="0" xr:uid="{A0616FD4-D91C-47DB-A1E3-5E7D95D4B9E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V26" authorId="0" shapeId="0" xr:uid="{CF34FB5A-4EB1-4BF5-9F62-30430C4445D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26" authorId="0" shapeId="0" xr:uid="{D4AF5928-2AC6-47A8-BC32-9BF33E4EA98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26" authorId="0" shapeId="0" xr:uid="{1424AA55-B466-4487-A034-ECA21F4AE2E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C26" authorId="0" shapeId="0" xr:uid="{CB8F1661-FC87-41DB-BC48-7638D7A998D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26" authorId="0" shapeId="0" xr:uid="{189D00B2-80EF-4C0B-AAB3-83ED67B1DFD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26" authorId="0" shapeId="0" xr:uid="{2C6F8848-017D-409E-9E15-C10DA8277D6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26" authorId="0" shapeId="0" xr:uid="{2E002D88-7B42-4467-84BA-FEEE17FF423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26" authorId="0" shapeId="0" xr:uid="{1B885400-35BE-4D85-B0FA-E8139F02E31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26" authorId="0" shapeId="0" xr:uid="{B8D2C9DB-A810-4233-A647-F5C57C481E0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U26" authorId="0" shapeId="0" xr:uid="{1FF7C048-D81A-4BD6-BE4D-6A595074220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26" authorId="0" shapeId="0" xr:uid="{E52C31BD-D262-4DDB-AFE6-805CA19C2BC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Y26" authorId="0" shapeId="0" xr:uid="{57FD724B-8F27-482B-968A-14FD4E58181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26" authorId="0" shapeId="0" xr:uid="{233D92BA-28B8-4A22-A015-41AD4E8FB18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26" authorId="0" shapeId="0" xr:uid="{09BA5653-494B-4C15-820C-676944EDEC5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26" authorId="0" shapeId="0" xr:uid="{C96255BA-EC97-4C45-B2B7-36323CE7D7A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26" authorId="0" shapeId="0" xr:uid="{9F5328CC-E108-4264-B23C-2E9402C7760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T26" authorId="0" shapeId="0" xr:uid="{0B72A86E-4033-4DA6-83C3-7A1E45110D5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U26" authorId="0" shapeId="0" xr:uid="{012C8761-F172-4F39-AD69-3568E05E576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26" authorId="0" shapeId="0" xr:uid="{3EF3C1C1-4E8C-4745-84E5-0CEACBA6AFE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26" authorId="0" shapeId="0" xr:uid="{00B98857-4D01-4CF8-8CB1-24A852C714E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26" authorId="0" shapeId="0" xr:uid="{CF9630F8-7805-40C5-A515-F5DD3590115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26" authorId="0" shapeId="0" xr:uid="{3911787B-64F0-4D60-8BB1-2842F234BEB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26" authorId="0" shapeId="0" xr:uid="{C5BE2D7C-DFEE-4F95-9BEC-9783BC792DA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26" authorId="0" shapeId="0" xr:uid="{6A489AC4-24B8-4C3F-9FDB-DD4E700FF90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26" authorId="0" shapeId="0" xr:uid="{6F17EB57-449C-4B7D-9CC9-AFE3BA41C29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26" authorId="0" shapeId="0" xr:uid="{5DED8A0F-6BEF-4CED-B0E3-8AFE3B717E5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26" authorId="0" shapeId="0" xr:uid="{57D7F852-8CCD-4C85-B9C4-130265B0562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26" authorId="0" shapeId="0" xr:uid="{8F5733D0-7E4C-4948-B4CC-3214D817635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I26" authorId="0" shapeId="0" xr:uid="{19993A1C-F94A-44F1-9139-82483ABEABE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O26" authorId="0" shapeId="0" xr:uid="{1FF2CCD3-6C88-4A8F-81C7-B8AF92DBEC1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26" authorId="0" shapeId="0" xr:uid="{F084C3BD-E5F0-4E76-AF03-7066BB25EB7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Q26" authorId="0" shapeId="0" xr:uid="{0D9DB37E-19D3-4066-985C-AE4519498B4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R26" authorId="0" shapeId="0" xr:uid="{DA31400B-AD6A-4159-9779-5D3171A7AFA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L26" authorId="0" shapeId="0" xr:uid="{088B3007-2836-47E8-86AD-7DF524E9F2B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M26" authorId="0" shapeId="0" xr:uid="{2E13015B-2C7A-4B92-880B-7006F03C468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O26" authorId="0" shapeId="0" xr:uid="{9C501B28-16D7-4348-896B-E0114DD8445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Q26" authorId="0" shapeId="0" xr:uid="{8C666D1A-7E46-4046-96CD-A6A8097EF88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26" authorId="0" shapeId="0" xr:uid="{3A82F870-72C5-4AC0-8B0D-BA7CBF8F000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26" authorId="0" shapeId="0" xr:uid="{166939BC-2397-4C23-9FB4-00313BCAA00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26" authorId="0" shapeId="0" xr:uid="{0899BC2A-9F40-494C-9B42-7CB165680BB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26" authorId="0" shapeId="0" xr:uid="{EC1A635F-D49A-459E-A4F9-E90A32EB089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K26" authorId="0" shapeId="0" xr:uid="{BED42E60-F332-4E38-A963-50CBBACBECB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26" authorId="0" shapeId="0" xr:uid="{6BB1D282-032D-4C3B-9ACE-FD713CDDC54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M26" authorId="0" shapeId="0" xr:uid="{BF5424E9-286F-4AED-84EA-E37601EE16F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T26" authorId="0" shapeId="0" xr:uid="{626434AA-177B-44D6-A126-B2BB30B03E6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U26" authorId="0" shapeId="0" xr:uid="{64EF32A1-B1F3-4961-907B-455FA27214B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B26" authorId="0" shapeId="0" xr:uid="{FFB6B2CB-759D-4909-87AF-8882B2EFF63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E26" authorId="0" shapeId="0" xr:uid="{A89BF2CF-A829-4E9F-B1F9-BB3CE31598B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G26" authorId="0" shapeId="0" xr:uid="{522333A7-DAAC-4E81-9040-A4660310C5E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H26" authorId="0" shapeId="0" xr:uid="{766B9469-2D8C-41F5-9365-38DCFEF542C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I26" authorId="0" shapeId="0" xr:uid="{203AECF0-D2FD-45B5-9A0F-2E38A432393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26" authorId="0" shapeId="0" xr:uid="{280EBCF2-2042-4DFA-B60C-75BF51361BC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M26" authorId="0" shapeId="0" xr:uid="{EC83B34B-4301-42B5-93FA-249D19E9211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N26" authorId="0" shapeId="0" xr:uid="{B1F93F84-A065-413D-A326-42469211915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26" authorId="0" shapeId="0" xr:uid="{987C0A0A-D56A-4C3B-BE25-F183E8D81FF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26" authorId="0" shapeId="0" xr:uid="{93237D4E-93EA-4FD8-B7BA-E8F51224179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Q26" authorId="0" shapeId="0" xr:uid="{8F2B5884-EA1D-48A4-9599-53FC4B59AA0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S26" authorId="0" shapeId="0" xr:uid="{EFAE78F2-DDBE-444D-A3C4-1F230DD62ED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T26" authorId="0" shapeId="0" xr:uid="{6B98328A-C862-46D8-9E81-CACE9AF8728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U26" authorId="0" shapeId="0" xr:uid="{B7089130-F15F-4ED1-8683-1796AA99D30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26" authorId="0" shapeId="0" xr:uid="{A0B98F29-B091-4D85-A83A-D6A0C3F6419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X26" authorId="0" shapeId="0" xr:uid="{95484DEC-91A9-4449-BFF5-91FDEEC06CB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A26" authorId="0" shapeId="0" xr:uid="{ED81A6DC-892C-437E-B62E-8A4FEDD8BF4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B26" authorId="0" shapeId="0" xr:uid="{96B84F93-8F59-4C1F-8C43-5CFEE24C03E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26" authorId="0" shapeId="0" xr:uid="{C6026964-32B2-4ACB-9152-2092350E3A3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26" authorId="0" shapeId="0" xr:uid="{495B9E89-7855-4865-B796-ADAF18B2BE1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H26" authorId="0" shapeId="0" xr:uid="{0F438825-2A3E-41B9-884D-74F107E29A3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I26" authorId="0" shapeId="0" xr:uid="{580387DA-AB94-4CBA-95FD-3F93C580A5B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J26" authorId="0" shapeId="0" xr:uid="{450C506A-C457-4EE7-9B2F-BE689A7E67E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K26" authorId="0" shapeId="0" xr:uid="{7CF2791A-A861-4013-9C3C-D6A446FDFDB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26" authorId="0" shapeId="0" xr:uid="{308676B9-390F-4401-915A-44D9ACA3F52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26" authorId="0" shapeId="0" xr:uid="{6260A274-5CDF-44D6-94DB-63035C50791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26" authorId="0" shapeId="0" xr:uid="{C1629CC0-9BA8-4F06-8629-1326626C8C4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26" authorId="0" shapeId="0" xr:uid="{403BFFC1-B5D5-4646-AA4B-F6B6610B380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C26" authorId="0" shapeId="0" xr:uid="{1783C085-E167-4B80-BE65-D140201B812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E26" authorId="0" shapeId="0" xr:uid="{45BE0BB7-829A-437A-8A3A-68CF27998E4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L26" authorId="0" shapeId="0" xr:uid="{30A20C5B-AA8D-4EDB-9E54-735CC3D1A98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N26" authorId="0" shapeId="0" xr:uid="{42DA19DC-7053-4811-BC73-0D96710173C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27" authorId="0" shapeId="0" xr:uid="{363BF608-FFDA-47E3-B439-81BAEA589C8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27" authorId="0" shapeId="0" xr:uid="{B3BC8422-8189-4A74-ABE8-55B680293FE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V27" authorId="0" shapeId="0" xr:uid="{C3EB7327-0588-4E6A-B839-C2F571011AA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27" authorId="0" shapeId="0" xr:uid="{77055689-3786-4036-BDBB-B8F59141197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27" authorId="0" shapeId="0" xr:uid="{37A93F71-C945-44E9-9577-4DA43337904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27" authorId="0" shapeId="0" xr:uid="{FA5511D6-29F9-4D1D-8F30-16D0687796C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27" authorId="0" shapeId="0" xr:uid="{D9026BB1-0E0E-4794-A08F-E5EA15A9BC0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27" authorId="0" shapeId="0" xr:uid="{018D8823-438D-4CEB-83E4-48AF3750963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27" authorId="0" shapeId="0" xr:uid="{505D0461-B602-4DE6-8B44-9242B02E199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27" authorId="0" shapeId="0" xr:uid="{2C65E76C-F9C0-48E2-8A19-78608F3C374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U27" authorId="0" shapeId="0" xr:uid="{77FA51EF-7DCA-49D7-8E25-B1770D14382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27" authorId="0" shapeId="0" xr:uid="{437419E4-C76C-4105-AD3B-97585C690D4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Y27" authorId="0" shapeId="0" xr:uid="{A8DAC248-3630-4A17-AB44-27B52A29B11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27" authorId="0" shapeId="0" xr:uid="{E10B0ECA-F0C4-4670-9C6E-E88F5B3E070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27" authorId="0" shapeId="0" xr:uid="{96657F14-19D6-4F3E-81A0-C7B6B76C2E7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27" authorId="0" shapeId="0" xr:uid="{C6E902DC-7350-4E26-B60E-D2E33CFE290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27" authorId="0" shapeId="0" xr:uid="{F2B0F93D-AD70-4A58-A640-ABBB7E1DCAD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27" authorId="0" shapeId="0" xr:uid="{1C7C2464-E7DA-4174-A2B1-164B9D2241B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27" authorId="0" shapeId="0" xr:uid="{49173B11-155A-405A-B8C4-D159FB06B2F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T27" authorId="0" shapeId="0" xr:uid="{151B428B-4190-44D9-86B5-9864920E35C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U27" authorId="0" shapeId="0" xr:uid="{982E92B3-CD21-4ECD-AA0E-72220DE4A28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27" authorId="0" shapeId="0" xr:uid="{F1C641C0-C0CF-4F69-891E-5D1BCA1CEDF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27" authorId="0" shapeId="0" xr:uid="{3A9024C3-AA60-4AE8-9589-5CE312D6341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J27" authorId="0" shapeId="0" xr:uid="{6449FB68-0CEE-468D-A2B4-1CA5C1E9D16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27" authorId="0" shapeId="0" xr:uid="{0C75FA27-C049-46C3-BC68-CCE804C7C19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O27" authorId="0" shapeId="0" xr:uid="{1468D2F9-D5FB-49E2-B991-5E73F8BD4CA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27" authorId="0" shapeId="0" xr:uid="{8EB9DD81-CDF6-4E6C-B4D3-FF5B9B74909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27" authorId="0" shapeId="0" xr:uid="{B326A4A8-4646-4253-AA0A-2A237066079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27" authorId="0" shapeId="0" xr:uid="{FCB33E4E-82DF-4EF3-95A1-C85E8BA23A2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27" authorId="0" shapeId="0" xr:uid="{CB58BC48-5BC5-4341-A6C8-1E25CA292BD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27" authorId="0" shapeId="0" xr:uid="{8030E866-64BC-4601-9F20-2529C9892A8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27" authorId="0" shapeId="0" xr:uid="{FDAFCE33-A165-4CC5-8EE0-91FADD7272C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27" authorId="0" shapeId="0" xr:uid="{734663F7-F9FB-4CA2-B958-A37A521761A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O27" authorId="0" shapeId="0" xr:uid="{42E4EA1C-543B-475E-B8E7-D310414D713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27" authorId="0" shapeId="0" xr:uid="{1473B50F-347D-4DAC-A241-CF64CB06270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Q27" authorId="0" shapeId="0" xr:uid="{311AA5B9-C721-4A05-BDCA-68DBABD9CFD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R27" authorId="0" shapeId="0" xr:uid="{B25B3C74-7F24-42BF-B6BC-EF942F2C6F7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S27" authorId="0" shapeId="0" xr:uid="{A2879FA1-FC80-4B3B-893F-4CC53D6FC9D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F27" authorId="0" shapeId="0" xr:uid="{17FA59E3-BCD2-44F6-BCDA-76AA055CE5C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27" authorId="0" shapeId="0" xr:uid="{56280B3E-C87F-41AC-B7C7-596C562791D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K27" authorId="0" shapeId="0" xr:uid="{15C1BE69-0123-4737-94FC-BB6E312379B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L27" authorId="0" shapeId="0" xr:uid="{507A09D6-8E8C-4B90-B232-868C3AB62FA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M27" authorId="0" shapeId="0" xr:uid="{A70964CA-D9E5-457A-BAC7-7B9386BC8F1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27" authorId="0" shapeId="0" xr:uid="{2472F720-2AF7-4C01-A31C-E7FF90FA413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27" authorId="0" shapeId="0" xr:uid="{404B20BF-9CB5-4911-BE2C-0860828259B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K27" authorId="0" shapeId="0" xr:uid="{806BEE71-DFD2-4931-9E24-4562E006FAE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27" authorId="0" shapeId="0" xr:uid="{9E6BEF61-C9C9-4C5F-BC81-4F1F288AB62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M27" authorId="0" shapeId="0" xr:uid="{A46E1B4A-104A-4FAC-BEF9-BF129807409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T27" authorId="0" shapeId="0" xr:uid="{27AC583C-AA68-46A9-B600-924DC6969C9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U27" authorId="0" shapeId="0" xr:uid="{58490527-884E-4F6A-9A8C-EB153F5CEB7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B27" authorId="0" shapeId="0" xr:uid="{99F1CBEE-8155-4407-AC59-D59842A9783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E27" authorId="0" shapeId="0" xr:uid="{CDC59689-4075-4BCC-8C22-6CE1AB06686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G27" authorId="0" shapeId="0" xr:uid="{BC545838-0FAF-4991-A81D-957BF98AF6B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H27" authorId="0" shapeId="0" xr:uid="{1D9D97BC-6257-4118-8E67-3C5DE04BD87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I27" authorId="0" shapeId="0" xr:uid="{0FA640DE-49E6-4E0E-A9FF-C59FEE3FFD3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27" authorId="0" shapeId="0" xr:uid="{93D4DD7B-1CB7-4D86-AAD8-00351E7FC6D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M27" authorId="0" shapeId="0" xr:uid="{D2E21A6E-CC7C-4FD2-BC22-C88384C8EFF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N27" authorId="0" shapeId="0" xr:uid="{C4A969E8-8623-4CE5-81CF-EC0C1AE3E2A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27" authorId="0" shapeId="0" xr:uid="{8CBAA27B-0463-4395-90F7-2B636AFB9B3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27" authorId="0" shapeId="0" xr:uid="{9A95EDB2-8556-4374-A5FF-12E1FF5BE93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T27" authorId="0" shapeId="0" xr:uid="{4E90784E-6300-4E1B-9AD3-702E8F07015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U27" authorId="0" shapeId="0" xr:uid="{61CBE585-6ECB-4F1A-A2EB-7018F174CDD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V27" authorId="0" shapeId="0" xr:uid="{E500BF08-72E3-4ED3-ADD0-70BB80F0491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X27" authorId="0" shapeId="0" xr:uid="{EB92443F-2920-4776-9D85-4B68B685CC7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A27" authorId="0" shapeId="0" xr:uid="{A0B7ADDA-2D76-422E-BA22-D66CD5635C7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B27" authorId="0" shapeId="0" xr:uid="{FF3BE600-91C3-40DE-A95C-5B815772CA8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27" authorId="0" shapeId="0" xr:uid="{194AD338-A366-474F-A6C6-BE2B3576B20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27" authorId="0" shapeId="0" xr:uid="{3E0EA49E-FC2E-49BB-BB54-E7FBB7754F7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E27" authorId="0" shapeId="0" xr:uid="{695A337D-5ED4-4ED1-B17E-0202C9F6866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H27" authorId="0" shapeId="0" xr:uid="{E5A5A2DC-9C77-47BF-BB44-14CF9E45CBF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I27" authorId="0" shapeId="0" xr:uid="{1C048E08-9467-45B3-940A-EFDECA08C8E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J27" authorId="0" shapeId="0" xr:uid="{43004878-6097-405F-A889-01844F5652A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K27" authorId="0" shapeId="0" xr:uid="{87D42208-1FA9-47B8-8886-BD6E9BFD7E0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27" authorId="0" shapeId="0" xr:uid="{2EEC212D-790E-447D-9CB1-2AF16313ADE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27" authorId="0" shapeId="0" xr:uid="{504AFDEB-84D2-4E1B-A5A8-C0CCF0120D1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27" authorId="0" shapeId="0" xr:uid="{695EA167-2089-4E4B-93A2-3E005A0122C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27" authorId="0" shapeId="0" xr:uid="{4D886031-A209-419E-8A36-62E0B3AFF2C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A27" authorId="0" shapeId="0" xr:uid="{30E4528D-D9DF-44CF-B114-452E7EB8484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C27" authorId="0" shapeId="0" xr:uid="{C2800EBA-72C7-4ABA-8647-B7F7438BD73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E27" authorId="0" shapeId="0" xr:uid="{03655131-495A-458E-AE81-0BF11AFC75A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L27" authorId="0" shapeId="0" xr:uid="{FC7C4C31-4E6E-4BAC-8EF7-061EF0B837D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N27" authorId="0" shapeId="0" xr:uid="{5320BA53-4161-477C-A36D-7BC7BF3C1A8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28" authorId="0" shapeId="0" xr:uid="{D76145E3-BB1F-49CE-BB0F-9FD05E5CAEF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28" authorId="0" shapeId="0" xr:uid="{FB22C1B7-7AA6-4BE0-82E7-6C229D019BB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28" authorId="0" shapeId="0" xr:uid="{8C54051A-A6FD-4A73-A932-866B725CF64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28" authorId="0" shapeId="0" xr:uid="{63F2AD9F-90A6-4057-A5DD-E5640029E1D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28" authorId="0" shapeId="0" xr:uid="{A76C3B34-FB66-4E40-BD5F-CAEC92EDC71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28" authorId="0" shapeId="0" xr:uid="{E7260E6B-4AD8-423C-B3E4-1818E3CA5FC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28" authorId="0" shapeId="0" xr:uid="{33BD6445-6BC0-48D8-8459-35CC99F7480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28" authorId="0" shapeId="0" xr:uid="{1D09238B-734E-4D60-AD6B-F81F8F722B5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28" authorId="0" shapeId="0" xr:uid="{92AF3CEE-CC1D-4505-B4BF-6942608BA84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28" authorId="0" shapeId="0" xr:uid="{1D90B78E-10E9-4B7A-9FC1-74846149E56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Y28" authorId="0" shapeId="0" xr:uid="{9E22A285-A095-4897-8F49-0394B3F0DFE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B28" authorId="0" shapeId="0" xr:uid="{1EA6EB73-EE96-4836-9E12-137FD0AA2DC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28" authorId="0" shapeId="0" xr:uid="{38469F49-8D74-4FE0-A2F6-B3B5624652D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28" authorId="0" shapeId="0" xr:uid="{5D1E9274-2F2E-4B1E-9C6F-CC8DC52682B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T28" authorId="0" shapeId="0" xr:uid="{A39A1F61-DB61-49F9-BB35-14E2A42F0F8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U28" authorId="0" shapeId="0" xr:uid="{BD838E07-B194-4E81-B131-98E9D0783F5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Z28" authorId="0" shapeId="0" xr:uid="{E45F50D1-4F7B-4375-8582-6864A579982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A28" authorId="0" shapeId="0" xr:uid="{0E6033F1-568F-42D9-9EE8-D9DCC2B6DEB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28" authorId="0" shapeId="0" xr:uid="{14AD8FAA-96DB-41ED-85B2-A80721453A7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28" authorId="0" shapeId="0" xr:uid="{5CA5EAD5-428D-447C-B353-E9B8819FE4C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28" authorId="0" shapeId="0" xr:uid="{21461664-A300-44EA-BF8F-8FE68CF4D33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28" authorId="0" shapeId="0" xr:uid="{CF589C61-279D-4F3B-8D17-960C8A6CFAF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28" authorId="0" shapeId="0" xr:uid="{BC7E1F1E-4C0B-48F4-AF68-1309BC5FA51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28" authorId="0" shapeId="0" xr:uid="{123CC5A8-328A-4DC8-AF8D-285DC681682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28" authorId="0" shapeId="0" xr:uid="{7F0E4905-3BF9-437E-97FA-B3D852131D5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28" authorId="0" shapeId="0" xr:uid="{94084697-D570-4526-A30E-87E1B86DCB1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O28" authorId="0" shapeId="0" xr:uid="{3E25A6C7-6F36-41F6-B89E-BA072FDAE76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28" authorId="0" shapeId="0" xr:uid="{E1263962-737E-4F3D-AA7D-A0300B2B1E3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Q28" authorId="0" shapeId="0" xr:uid="{1DB364D2-0F68-4806-B8B9-0E0C41ECA59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R28" authorId="0" shapeId="0" xr:uid="{586237D0-F8C7-42A2-85DC-89512208389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L28" authorId="0" shapeId="0" xr:uid="{1DAC1BEE-117B-45CE-BF05-3698852D004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M28" authorId="0" shapeId="0" xr:uid="{4308E37D-529E-444D-A451-171A3AA6A19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O28" authorId="0" shapeId="0" xr:uid="{64D538EC-A890-4031-8470-A5C101F3D64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Q28" authorId="0" shapeId="0" xr:uid="{A78B60CB-429A-4E10-96DD-739F9C9B384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28" authorId="0" shapeId="0" xr:uid="{33D0A9A5-F282-4D06-89B5-E36A195FA2A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28" authorId="0" shapeId="0" xr:uid="{1EF709D5-A302-4377-AA6A-209B62A1CF1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28" authorId="0" shapeId="0" xr:uid="{A7E7FBA4-0CFB-4F04-8281-7E74B5ACD7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K28" authorId="0" shapeId="0" xr:uid="{A74FFBE6-7C22-4091-976F-98A4BD7C07F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28" authorId="0" shapeId="0" xr:uid="{1C6BF501-4E90-4451-A607-CD53A278606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M28" authorId="0" shapeId="0" xr:uid="{8ECA4F19-7A6B-4E49-8169-6076278F931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28" authorId="0" shapeId="0" xr:uid="{4A7D37F3-6030-4B23-867A-5B5D9D6EB69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S28" authorId="0" shapeId="0" xr:uid="{3E888524-4D21-428C-BE20-74B5A5AEF65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U28" authorId="0" shapeId="0" xr:uid="{5F777549-83AA-47C1-909A-16F4F1D8F15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H28" authorId="0" shapeId="0" xr:uid="{8F09760C-963E-41D0-BBC8-0F4FF3EBF37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I28" authorId="0" shapeId="0" xr:uid="{3DB9867B-9862-40D3-B827-D3C07FDF5F8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28" authorId="0" shapeId="0" xr:uid="{80A77462-50FF-479E-85DA-B0779321EA9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M28" authorId="0" shapeId="0" xr:uid="{BA558636-D9F7-4705-B232-0A0431439DD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N28" authorId="0" shapeId="0" xr:uid="{D9763A51-510B-4749-9C9B-201CD20C1AF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28" authorId="0" shapeId="0" xr:uid="{29AD7CCF-C52A-4627-A72D-8EC4F673EBF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28" authorId="0" shapeId="0" xr:uid="{F435D809-355D-4FE7-AE3A-46DE5EC9FDF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T28" authorId="0" shapeId="0" xr:uid="{7EE1FC51-75B9-45AA-BD36-B59D608E0B8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U28" authorId="0" shapeId="0" xr:uid="{8D0DDE4F-72E4-4AF9-A7D1-B3397B8E603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28" authorId="0" shapeId="0" xr:uid="{CDEC1DC4-01EE-45D2-AF72-3FA383E8B13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X28" authorId="0" shapeId="0" xr:uid="{CE0FE183-AB8A-423F-A4A2-6F1E1C5EF5A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A28" authorId="0" shapeId="0" xr:uid="{7FEF6E95-08FE-40D1-A142-A8FF37D9B9B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B28" authorId="0" shapeId="0" xr:uid="{6948C9A9-DAF1-4164-A6CF-AC2BD522286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C28" authorId="0" shapeId="0" xr:uid="{D6C35506-FC23-46F1-8CB3-87F71CBD9D4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28" authorId="0" shapeId="0" xr:uid="{7EF639E4-F8EF-4C61-9A78-92F3F0F869D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E28" authorId="0" shapeId="0" xr:uid="{77CFFF43-4A4B-48B5-9EBE-5ECE0F46C27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H28" authorId="0" shapeId="0" xr:uid="{9E76B117-9D1C-4F9E-9391-EB5B1C037D4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I28" authorId="0" shapeId="0" xr:uid="{754650B1-75BB-4CAF-8277-1DF747DD677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J28" authorId="0" shapeId="0" xr:uid="{67E908DC-7DC4-449C-BC6F-63E4125DD66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K28" authorId="0" shapeId="0" xr:uid="{4E63BEFA-FB0A-4C40-9507-6CD3271CCC9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28" authorId="0" shapeId="0" xr:uid="{CC7085E6-79DE-48A5-ADB1-BE981747D94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T28" authorId="0" shapeId="0" xr:uid="{29996A9D-6037-4DA1-A1B7-49732C42B31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28" authorId="0" shapeId="0" xr:uid="{DA7A67C1-B671-49BC-8345-2BEEE1001D2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28" authorId="0" shapeId="0" xr:uid="{8C8B853E-C98B-438B-9011-221CD165B43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28" authorId="0" shapeId="0" xr:uid="{C439D1A6-BC42-4EF9-B68E-C94BC0CF240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C28" authorId="0" shapeId="0" xr:uid="{B00B905D-72A7-43C7-9F04-014225AED7D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E28" authorId="0" shapeId="0" xr:uid="{ABCBCB9D-AB54-4BF9-8579-CE8A88CF380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L28" authorId="0" shapeId="0" xr:uid="{423D4B95-A308-4042-B282-3DD72AF44FA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29" authorId="0" shapeId="0" xr:uid="{5D5D4ED0-BDC2-4A11-98DA-F3C133A70E9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V29" authorId="0" shapeId="0" xr:uid="{03A81D8B-4B5E-4890-9CA6-DD2F7E5301A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29" authorId="0" shapeId="0" xr:uid="{FC501BBD-1C9C-48DE-B120-7348D7457AA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29" authorId="0" shapeId="0" xr:uid="{C56F2342-91D8-463A-91D1-34C484E8C0D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C29" authorId="0" shapeId="0" xr:uid="{A2B01D67-C5CD-4FAA-A11E-C1721727AD8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29" authorId="0" shapeId="0" xr:uid="{A5E8EA93-1D3C-459B-9528-BB0E506585D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29" authorId="0" shapeId="0" xr:uid="{D29D1A33-A2EC-4EB9-A992-A50E0D79273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29" authorId="0" shapeId="0" xr:uid="{FD96DD20-C87A-4B9E-9403-625649B0932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29" authorId="0" shapeId="0" xr:uid="{B65E1E43-4EDC-4107-AB99-D55642A2960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29" authorId="0" shapeId="0" xr:uid="{8516AADA-DE80-4F34-98E5-C48F0F99594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U29" authorId="0" shapeId="0" xr:uid="{DA1C15D4-9BA2-4BD5-9DFC-BB40835A7E8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29" authorId="0" shapeId="0" xr:uid="{960F559F-BEE4-4FDA-9288-7F248EE0319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Y29" authorId="0" shapeId="0" xr:uid="{CE4E2163-68FC-4741-B6A9-74F483CBBF6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B29" authorId="0" shapeId="0" xr:uid="{904C88AD-81B4-41F2-8E6A-0FF9985CF92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29" authorId="0" shapeId="0" xr:uid="{11ECB00B-6AC8-4D97-AACC-9B3A67B4395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R29" authorId="0" shapeId="0" xr:uid="{2B803103-C063-4E7F-A17E-4FCB2315DDD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29" authorId="0" shapeId="0" xr:uid="{A4D48FB2-DBB6-45F1-B7F5-A172B3A0BA9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U29" authorId="0" shapeId="0" xr:uid="{1BBBE643-3B7F-437F-A544-EED75E49D78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Z29" authorId="0" shapeId="0" xr:uid="{97D66295-9AD3-44F7-8F0C-6D4144F7ABC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A29" authorId="0" shapeId="0" xr:uid="{41BF116E-8373-460A-AEDB-D421C763392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29" authorId="0" shapeId="0" xr:uid="{0DE7DB92-0F5B-47CD-A63C-FB87E8DDAD4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29" authorId="0" shapeId="0" xr:uid="{D796725F-859C-4B68-8DDA-279B7CD52BB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S29" authorId="0" shapeId="0" xr:uid="{D6C23698-694A-4467-8A2C-EC078D432A1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29" authorId="0" shapeId="0" xr:uid="{9EBB5CF4-D210-4C3B-B30F-BE75121E6F1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W29" authorId="0" shapeId="0" xr:uid="{4BB46D48-EC5D-4E87-8DB6-492F25CD779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29" authorId="0" shapeId="0" xr:uid="{F7525353-47CC-4583-9D3B-F68196AB194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29" authorId="0" shapeId="0" xr:uid="{B309E425-8087-4716-A503-F2D887F49FD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29" authorId="0" shapeId="0" xr:uid="{17CDB6D0-8AA2-4615-ACEE-126A1EF7AE6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O29" authorId="0" shapeId="0" xr:uid="{2E748F64-8346-405E-B011-121AABE3AE3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29" authorId="0" shapeId="0" xr:uid="{621D3620-3FC7-4D00-AB27-7E0C42728E0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Q29" authorId="0" shapeId="0" xr:uid="{FD09EF3B-4B85-45CC-B18C-4772599764A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R29" authorId="0" shapeId="0" xr:uid="{8AF89050-14C4-41DE-82AB-CD5AADA5BFE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S29" authorId="0" shapeId="0" xr:uid="{DCC203E2-CDB0-4654-98BA-C2C39EE03CC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L29" authorId="0" shapeId="0" xr:uid="{01AE47AB-DD84-464F-983A-AFC1EFD6236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M29" authorId="0" shapeId="0" xr:uid="{2176D5CD-FCEC-4689-8D6E-0FA309011C7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O29" authorId="0" shapeId="0" xr:uid="{CEDAF895-B397-4351-A441-F22454F92DA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Q29" authorId="0" shapeId="0" xr:uid="{9AFC5A1F-346A-408E-8AF2-438641FDFFE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29" authorId="0" shapeId="0" xr:uid="{68F4B8A3-74E1-4B12-B44F-EB209DBD924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29" authorId="0" shapeId="0" xr:uid="{00E41F51-020E-4F61-906D-8524A667AD7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29" authorId="0" shapeId="0" xr:uid="{AA84271C-9465-40B3-8479-C76B5267C72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K29" authorId="0" shapeId="0" xr:uid="{9CEF760A-AE27-480F-9AFF-D40DBC15E19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29" authorId="0" shapeId="0" xr:uid="{F79EAA3C-CCBC-473C-BADC-FA27C163C98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M29" authorId="0" shapeId="0" xr:uid="{954C737F-EC38-469A-9CFD-3422281C1F8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29" authorId="0" shapeId="0" xr:uid="{9A419375-EBE2-4FDA-B5A1-0DAF9345AA5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S29" authorId="0" shapeId="0" xr:uid="{6059272C-39ED-445A-8D2F-ED3BA95C535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U29" authorId="0" shapeId="0" xr:uid="{D50488E0-1CD2-4A50-A775-01467237486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H29" authorId="0" shapeId="0" xr:uid="{2F5F0EF7-6B80-4063-B938-482368E8548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29" authorId="0" shapeId="0" xr:uid="{7C85F6F9-6C3F-49FA-914A-FA82EFDB427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M29" authorId="0" shapeId="0" xr:uid="{30F4DB85-7958-4C05-A370-EC2F594D875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N29" authorId="0" shapeId="0" xr:uid="{AC6E4451-68CA-4733-886D-7ADF31F1D38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29" authorId="0" shapeId="0" xr:uid="{5910489E-CC08-44DE-8FFF-3F37B0982EE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T29" authorId="0" shapeId="0" xr:uid="{9B19E845-EFA3-479A-8C5A-3EAB71EE121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U29" authorId="0" shapeId="0" xr:uid="{C19D3052-FF98-4FA0-8A8C-6F189D24B16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29" authorId="0" shapeId="0" xr:uid="{9BFD0A73-670B-43D9-BD17-900ACED9E03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X29" authorId="0" shapeId="0" xr:uid="{4DCBA6CE-1E8B-4D6A-AD2A-CA73F38502F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Z29" authorId="0" shapeId="0" xr:uid="{64F93F68-D7BB-4248-A7E5-D57E5D2423D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A29" authorId="0" shapeId="0" xr:uid="{560631D3-BE40-41A4-9F93-452CE88E1F0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B29" authorId="0" shapeId="0" xr:uid="{49805671-0216-481E-BBC1-2EDAF0AA3E6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29" authorId="0" shapeId="0" xr:uid="{96350511-6570-4E5B-A71C-A00C8BFDB4D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29" authorId="0" shapeId="0" xr:uid="{760A3530-5E59-44B1-B5FA-8C1C79A5C81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H29" authorId="0" shapeId="0" xr:uid="{5595C624-36B6-459A-8785-CAF6CFA186F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I29" authorId="0" shapeId="0" xr:uid="{A446094C-430A-4BEE-BBDF-631AAC05E4F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K29" authorId="0" shapeId="0" xr:uid="{8EA177D1-DC98-4694-8852-871F4CFCE3E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29" authorId="0" shapeId="0" xr:uid="{C687662F-0D60-4262-9A1E-689626A9A44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29" authorId="0" shapeId="0" xr:uid="{FE636B5B-90E5-4600-B229-ED41232BFD8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29" authorId="0" shapeId="0" xr:uid="{BE531A3C-7F7A-4D15-83E2-3C682215A5B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29" authorId="0" shapeId="0" xr:uid="{D5F3932B-1043-47A7-A560-BA4409E5B31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C29" authorId="0" shapeId="0" xr:uid="{21485FD2-0541-4818-AED5-1C07A424437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E29" authorId="0" shapeId="0" xr:uid="{70E1651D-0614-40E0-999E-7EA7A087CEF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L29" authorId="0" shapeId="0" xr:uid="{218A1413-ADC5-4680-95A3-00DD6611C0D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30" authorId="0" shapeId="0" xr:uid="{F9F6CBB3-211B-4931-83E3-494D3379B91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V30" authorId="0" shapeId="0" xr:uid="{38875BE3-FB86-4903-9EB7-B0FC998E561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30" authorId="0" shapeId="0" xr:uid="{096B5276-2CCA-49F8-AC0F-A1711553498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30" authorId="0" shapeId="0" xr:uid="{A98D199D-B763-43F9-9988-B41C32CCCE7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C30" authorId="0" shapeId="0" xr:uid="{13CFEE35-91EC-404E-9212-29BBB8DE7F4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30" authorId="0" shapeId="0" xr:uid="{7D8E365D-7DD5-4EDC-994C-B98C19CE175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30" authorId="0" shapeId="0" xr:uid="{C671F6C8-8B2D-4B7F-A3B3-D72399F77C1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30" authorId="0" shapeId="0" xr:uid="{AF4483D5-503B-4765-8678-AB2EDE629F2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30" authorId="0" shapeId="0" xr:uid="{CE98BF11-54D1-4996-B0F8-4143DD809FC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30" authorId="0" shapeId="0" xr:uid="{BF44497E-E982-4651-9EB1-CA5F6799ABB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30" authorId="0" shapeId="0" xr:uid="{B633C6CA-5849-44D1-9427-BD684EEB3BB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Y30" authorId="0" shapeId="0" xr:uid="{8CD5A8D8-8D25-42F8-B04B-8A96BABA882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B30" authorId="0" shapeId="0" xr:uid="{CC3F4DD2-A5D6-4EAB-87C8-44387FAE3C3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30" authorId="0" shapeId="0" xr:uid="{545C5FB9-7756-4CF5-9734-CBF4FBE27DF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J30" authorId="0" shapeId="0" xr:uid="{961CC8DA-25EB-4E79-B64A-DA29C3FBF61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30" authorId="0" shapeId="0" xr:uid="{7DE5DA46-AE91-4B2B-B24E-19951BC2E16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30" authorId="0" shapeId="0" xr:uid="{512F2D88-6D49-4EF8-81F7-4BF01E3794E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T30" authorId="0" shapeId="0" xr:uid="{C88B8599-50E5-4378-AB3C-A0CC905642C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U30" authorId="0" shapeId="0" xr:uid="{DB1FCA76-C17E-4FA7-95E3-C66838E9218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V30" authorId="0" shapeId="0" xr:uid="{1B95AB38-A689-4590-928D-B6C43D62FEA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P30" authorId="0" shapeId="0" xr:uid="{FC50F7BC-7889-4810-B498-FBF73E46757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S30" authorId="0" shapeId="0" xr:uid="{57250739-1B2E-4010-9FBF-ACF093E08E1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30" authorId="0" shapeId="0" xr:uid="{AF2A2A18-8251-4AC7-B89C-27CEF4CBCD1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30" authorId="0" shapeId="0" xr:uid="{8F5D76AF-FD9C-44DF-ADBE-A62B96BE45C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30" authorId="0" shapeId="0" xr:uid="{1DEE4C87-0CE6-4CF8-B3FE-B1D096CC837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30" authorId="0" shapeId="0" xr:uid="{925F9804-9205-4A3E-98BE-BD63B549745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30" authorId="0" shapeId="0" xr:uid="{CFAA49BB-AF42-476E-B129-205D9051518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Q30" authorId="0" shapeId="0" xr:uid="{6266018A-74BE-4473-8AD2-BAC5AAC839F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R30" authorId="0" shapeId="0" xr:uid="{06ED2075-24CE-4A7B-BA85-BF21955B50C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L30" authorId="0" shapeId="0" xr:uid="{9517E1C1-19A3-4DFE-BC23-6500ABD7400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O30" authorId="0" shapeId="0" xr:uid="{2A3378CE-28FD-40F5-B019-A8A90A24AAE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Q30" authorId="0" shapeId="0" xr:uid="{C09D0D20-1617-4A93-BB0A-C05BB50FB9F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30" authorId="0" shapeId="0" xr:uid="{98FB68E1-AD30-42F9-90E0-77A3F5821DB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30" authorId="0" shapeId="0" xr:uid="{886B9EDC-E9A2-4B6A-BC0A-088D522FFAB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B30" authorId="0" shapeId="0" xr:uid="{A5D90BDB-04BC-4141-8E72-370B8504FB4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30" authorId="0" shapeId="0" xr:uid="{3C2F971D-BA3F-4287-AC06-6421163049F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J30" authorId="0" shapeId="0" xr:uid="{E72343C7-58AF-452B-8687-34535A0489D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K30" authorId="0" shapeId="0" xr:uid="{F19D1055-FABE-40B0-8368-9676227C1E9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30" authorId="0" shapeId="0" xr:uid="{2E36B9A5-CE39-443C-AD48-AF73E229B01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M30" authorId="0" shapeId="0" xr:uid="{38F4E85D-E9FF-47C3-B9E9-47FB453C8E1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N30" authorId="0" shapeId="0" xr:uid="{7D6BDDEB-A197-4F60-A9B3-5D65A94D779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30" authorId="0" shapeId="0" xr:uid="{594CC7CA-B866-49E2-AD0A-08727F07128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30" authorId="0" shapeId="0" xr:uid="{972C69BF-C760-4446-B7BB-4B29603E166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T30" authorId="0" shapeId="0" xr:uid="{BB97C11E-8966-4CA0-99A6-9F2A0F84B23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U30" authorId="0" shapeId="0" xr:uid="{95DB1BA8-108B-4CF6-BE1E-19599C5C411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30" authorId="0" shapeId="0" xr:uid="{660140AF-8223-47E0-B9DC-189627883DD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W30" authorId="0" shapeId="0" xr:uid="{37B48D44-D232-4B30-B135-73EED16FBAB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X30" authorId="0" shapeId="0" xr:uid="{3BCF3919-8A8C-4E9E-9F56-4EB81610FEB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Y30" authorId="0" shapeId="0" xr:uid="{09BC7D6A-4795-4EC3-8D7B-8D222BA47C6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Z30" authorId="0" shapeId="0" xr:uid="{202EFC13-AC6B-452B-816E-1977361A0CD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A30" authorId="0" shapeId="0" xr:uid="{482DBAB8-F6E4-4357-AF97-4F33B087BEA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B30" authorId="0" shapeId="0" xr:uid="{FA9992BF-6B6A-44C7-B2D4-832E0AC1662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30" authorId="0" shapeId="0" xr:uid="{220EC130-4A9C-446E-ADEC-3BAEDD7A73B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30" authorId="0" shapeId="0" xr:uid="{0CAD1AEC-12C4-4EA4-92B4-CB72A3AFA23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H30" authorId="0" shapeId="0" xr:uid="{87C2415F-300E-44C7-8DE4-7B6C633DC2B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I30" authorId="0" shapeId="0" xr:uid="{28ACF099-7A3C-4C34-A38C-9471AB381E2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J30" authorId="0" shapeId="0" xr:uid="{FA45965C-532E-46AD-94CD-8584D83ACA8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K30" authorId="0" shapeId="0" xr:uid="{9CD130AB-CB9C-4DDA-999E-DD18A5C64D3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30" authorId="0" shapeId="0" xr:uid="{4430EFE3-992A-4C01-BE99-3D3552DFCBD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30" authorId="0" shapeId="0" xr:uid="{3EA375F7-BE74-4776-99B9-9F4BD055426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30" authorId="0" shapeId="0" xr:uid="{5D5B92EA-0246-41AD-82BA-DFBA5F25074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30" authorId="0" shapeId="0" xr:uid="{70612B60-A45B-4CF6-80E5-C81AE129996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C30" authorId="0" shapeId="0" xr:uid="{4354C63E-D37A-4478-9EBA-14B63CCE733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E30" authorId="0" shapeId="0" xr:uid="{67258501-5CD8-42AD-BF66-8DEB08F2653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G30" authorId="0" shapeId="0" xr:uid="{8818856D-81A6-4C16-89DB-56230D6CC3A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I30" authorId="0" shapeId="0" xr:uid="{4E3A6F0B-6142-4907-AD8A-75D15D7018F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K30" authorId="0" shapeId="0" xr:uid="{1AFAB152-5302-4B36-A49A-FEE38C46D9E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L30" authorId="0" shapeId="0" xr:uid="{0C9D00A3-4607-4B69-A0E9-ABC924F1D62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N30" authorId="0" shapeId="0" xr:uid="{316F391B-995D-4BD9-B7D2-D342545FF6D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31" authorId="0" shapeId="0" xr:uid="{60490619-E18E-470D-A24C-ACCEA9CA229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31" authorId="0" shapeId="0" xr:uid="{3F2FA2B1-909D-430C-9B71-5F1D9F95BF4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31" authorId="0" shapeId="0" xr:uid="{6B3E1D7F-84AB-43C2-867E-DD71154B861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31" authorId="0" shapeId="0" xr:uid="{DC8EDEF8-A120-4A16-8F1D-61B6D48F9D4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C31" authorId="0" shapeId="0" xr:uid="{D36627E8-C148-489F-A2BC-F2BF9175802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31" authorId="0" shapeId="0" xr:uid="{DD679660-1B4A-4108-B6A4-254157CBF2D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31" authorId="0" shapeId="0" xr:uid="{2C35CD7E-5234-4CAE-804B-1C11883F47E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31" authorId="0" shapeId="0" xr:uid="{D9A4D71B-1F70-4E39-B6E8-50ABC8AC74B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31" authorId="0" shapeId="0" xr:uid="{AC022082-5E64-4803-A9CB-0F72D00873F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Z31" authorId="0" shapeId="0" xr:uid="{F35C9AF1-FAE7-42AD-B834-AEBA7353360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31" authorId="0" shapeId="0" xr:uid="{B84C9CAC-4C61-4094-ADB7-714AACCD6B7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31" authorId="0" shapeId="0" xr:uid="{441148BC-449E-4E64-9144-3751246C82B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31" authorId="0" shapeId="0" xr:uid="{0F01805B-64C1-41E9-9B15-5FC19BA0743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31" authorId="0" shapeId="0" xr:uid="{4DF7254E-BA9F-4F66-A71C-617FD392FCF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31" authorId="0" shapeId="0" xr:uid="{C73A5523-75A5-4F26-945A-07D7C9B10A2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31" authorId="0" shapeId="0" xr:uid="{0E24B541-0241-4D8D-BE9C-3E9C88635AA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S31" authorId="0" shapeId="0" xr:uid="{33DF996C-81BD-4950-BF6F-1C9A666467B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T31" authorId="0" shapeId="0" xr:uid="{81551769-C27F-438E-BCD0-8E709A33986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U31" authorId="0" shapeId="0" xr:uid="{798B8C42-E024-449D-9FD1-09AA2B3AD18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P31" authorId="0" shapeId="0" xr:uid="{A6AFD134-EFF6-4B64-8508-7C858305C5B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S31" authorId="0" shapeId="0" xr:uid="{CC0B97D0-7D31-4E03-89A6-4A714F20D48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31" authorId="0" shapeId="0" xr:uid="{42D4495E-BCB6-4ACE-A113-421AA3DA542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W31" authorId="0" shapeId="0" xr:uid="{74B5ECC9-2C9D-4762-BC3A-5771530F7AA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31" authorId="0" shapeId="0" xr:uid="{306F89D2-7C44-4AAA-A026-393A16EF772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B31" authorId="0" shapeId="0" xr:uid="{CA503199-7A16-4ED5-9427-B9F4C535A6E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31" authorId="0" shapeId="0" xr:uid="{8B719932-0A7F-46A3-9E0C-0838054E223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31" authorId="0" shapeId="0" xr:uid="{74521CB2-F709-46F8-AD8C-DE57BCE4D9E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31" authorId="0" shapeId="0" xr:uid="{C4A66C11-F0E9-4447-A86C-7ED5FBE2BAA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Q31" authorId="0" shapeId="0" xr:uid="{0B24C946-203D-49D1-96F9-68CC9F8C9EE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R31" authorId="0" shapeId="0" xr:uid="{4F0365A2-F678-4589-9D22-2877084901B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S31" authorId="0" shapeId="0" xr:uid="{FE075349-080C-4D1C-9B86-2A85B61CCF5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L31" authorId="0" shapeId="0" xr:uid="{A40E1C53-B141-4167-9245-05BE7935061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O31" authorId="0" shapeId="0" xr:uid="{7BAC15F4-15B0-4185-A0B2-571E20FD469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Q31" authorId="0" shapeId="0" xr:uid="{2D3630CD-D543-44E5-8ABE-0453FF93374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31" authorId="0" shapeId="0" xr:uid="{D342C2CD-40CC-4A77-982F-370F047B0C3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31" authorId="0" shapeId="0" xr:uid="{82306097-CBB9-43F0-8E2C-AD42F0DE814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K31" authorId="0" shapeId="0" xr:uid="{3765BAEA-A14F-4770-83C0-499A36D81C3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31" authorId="0" shapeId="0" xr:uid="{0C6C18B0-97AA-4818-BC74-260A3E52840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M31" authorId="0" shapeId="0" xr:uid="{ED9F21E2-0034-40B8-B7DF-4180C049605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H31" authorId="0" shapeId="0" xr:uid="{1B9C1BB2-2C8E-4653-8563-69444415EC3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31" authorId="0" shapeId="0" xr:uid="{F53F96BE-913E-465A-A85E-CD2558850A2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M31" authorId="0" shapeId="0" xr:uid="{32B21F4B-EE76-48E9-8CB7-51307E1DC8A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N31" authorId="0" shapeId="0" xr:uid="{30EA8901-169B-47F7-BE66-51AB706E5B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31" authorId="0" shapeId="0" xr:uid="{792036E0-D33F-46BB-8FD8-758030714BF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Q31" authorId="0" shapeId="0" xr:uid="{296AF736-3523-4E96-B53A-F47D86C844D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S31" authorId="0" shapeId="0" xr:uid="{9463ACD1-874B-41EA-AED5-037A858B7BA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T31" authorId="0" shapeId="0" xr:uid="{5A1C05A6-1553-4B4C-8DC1-27402277E74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U31" authorId="0" shapeId="0" xr:uid="{D3B18ABC-6F7B-4686-B2D4-4BBB8C8D6EC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31" authorId="0" shapeId="0" xr:uid="{6779A9D0-4770-4C69-B95E-9AF39508A56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X31" authorId="0" shapeId="0" xr:uid="{DA3A64CB-FE93-4D59-8BDE-EF2CABEB2F6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A31" authorId="0" shapeId="0" xr:uid="{5868EF0F-410E-4DA7-9C45-F65A8257C5D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B31" authorId="0" shapeId="0" xr:uid="{019BAA8D-E988-404B-AC24-2115FE7856A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31" authorId="0" shapeId="0" xr:uid="{6E1F2330-BB80-40CE-80BF-8E61C060355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31" authorId="0" shapeId="0" xr:uid="{7C20D016-B445-404C-B69E-3CE34988E26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E31" authorId="0" shapeId="0" xr:uid="{2B4783CC-68B9-4B6C-86F3-3196CECE25E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H31" authorId="0" shapeId="0" xr:uid="{9D1F6C08-89E7-4885-87D3-E190A817344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I31" authorId="0" shapeId="0" xr:uid="{B665F205-4D0E-4EBD-A73F-55E41A5515E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J31" authorId="0" shapeId="0" xr:uid="{1E0C9D00-13AC-40D9-B990-18B9600413F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K31" authorId="0" shapeId="0" xr:uid="{1BC86688-0A5C-43A0-8AEC-C5F245316F6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R31" authorId="0" shapeId="0" xr:uid="{8DF50444-B4DF-4760-848E-2CBDAA0249B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31" authorId="0" shapeId="0" xr:uid="{E0AC3566-C4AB-4C51-8479-7C96B7623BA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T31" authorId="0" shapeId="0" xr:uid="{D10571DC-D104-4B48-AD82-137796BA4EE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31" authorId="0" shapeId="0" xr:uid="{65887D7B-2CDA-4233-9974-A2CCC17DCB8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31" authorId="0" shapeId="0" xr:uid="{7566FA32-4FEA-4E94-8042-03132DB9C21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31" authorId="0" shapeId="0" xr:uid="{E174D96D-E9C1-4FB0-A7E1-42B26242E14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C31" authorId="0" shapeId="0" xr:uid="{155D8D47-B3A6-4B49-9417-313770B2EAD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E31" authorId="0" shapeId="0" xr:uid="{3F70841E-B7B5-4712-815F-2A5035A4447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L31" authorId="0" shapeId="0" xr:uid="{FDE0B1B8-D552-4391-B46C-9E008A81FD0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32" authorId="0" shapeId="0" xr:uid="{3EC65D5C-302E-4285-82F0-A36C64EE03E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32" authorId="0" shapeId="0" xr:uid="{055338B4-020E-45D4-B3D1-2B329B21A8D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32" authorId="0" shapeId="0" xr:uid="{5042B832-8014-4261-A483-65CBAF6878F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32" authorId="0" shapeId="0" xr:uid="{C20C7314-BD55-4428-B872-9E47228412C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32" authorId="0" shapeId="0" xr:uid="{D2DEB769-D3C7-4C46-B7F6-F81355AB993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32" authorId="0" shapeId="0" xr:uid="{3C0E3737-B301-4604-AC5A-A3067B31B84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32" authorId="0" shapeId="0" xr:uid="{1A74B6BC-77B4-4931-B414-9791A3757CD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32" authorId="0" shapeId="0" xr:uid="{A979404E-E2F5-4394-9E72-F34779BEC3F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32" authorId="0" shapeId="0" xr:uid="{35BB594B-0863-4707-97D5-C81A6994473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32" authorId="0" shapeId="0" xr:uid="{2FE42AC8-E343-4BD9-BD7A-7B1253618C3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Y32" authorId="0" shapeId="0" xr:uid="{1A24AB12-D5D8-452A-B667-47C48118DEA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Z32" authorId="0" shapeId="0" xr:uid="{8DBFB5EC-1D83-4A58-9382-B2C60148F83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32" authorId="0" shapeId="0" xr:uid="{BE41913D-E938-439C-894C-F048AA66932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32" authorId="0" shapeId="0" xr:uid="{16538DB7-A0FF-45CE-AD31-28920E62FEF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32" authorId="0" shapeId="0" xr:uid="{D060B2AE-2918-4280-A29C-1E65CCC5410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32" authorId="0" shapeId="0" xr:uid="{8B4D55C6-C2A5-4B1C-A6CC-F346DC9ABA0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R32" authorId="0" shapeId="0" xr:uid="{7D245928-8CF8-472A-8999-7E42BC11A22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T32" authorId="0" shapeId="0" xr:uid="{33BD5181-93F3-4C53-B5C8-9143F327142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U32" authorId="0" shapeId="0" xr:uid="{55A31ABE-F394-4899-A5F0-B62EEE1B4FB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Z32" authorId="0" shapeId="0" xr:uid="{66B0ECE9-1CD3-4895-94E0-BB0EE52585C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A32" authorId="0" shapeId="0" xr:uid="{E8FA7CFE-A184-4CCE-9471-675AB4015EE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32" authorId="0" shapeId="0" xr:uid="{14C48B66-C0A2-47B4-BED7-102C287F0AB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32" authorId="0" shapeId="0" xr:uid="{67165C53-52AC-4520-8BFA-C10E4709E2D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32" authorId="0" shapeId="0" xr:uid="{B7722C59-B372-43E2-84BF-3BDB434990D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T32" authorId="0" shapeId="0" xr:uid="{343C78DF-4F12-43A9-9A4B-33D630643B4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U32" authorId="0" shapeId="0" xr:uid="{876E5CA6-063E-49D2-9AAC-E36D69A83AA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32" authorId="0" shapeId="0" xr:uid="{66267F00-7B5B-4C50-89F0-E81A5092BFA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32" authorId="0" shapeId="0" xr:uid="{30063C27-0277-41EA-8D5B-9B92F6288D2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32" authorId="0" shapeId="0" xr:uid="{6B6296A8-993A-468D-904E-CA2A231F209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O32" authorId="0" shapeId="0" xr:uid="{209DD808-BD56-44DE-8916-4C12AEDA967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32" authorId="0" shapeId="0" xr:uid="{0F958148-F9FF-4D8B-96B8-8C915255F09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Q32" authorId="0" shapeId="0" xr:uid="{510B9A41-E278-4FA8-A776-B3FEDCFD31F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R32" authorId="0" shapeId="0" xr:uid="{F89C2B3D-BDF5-4B25-A241-9F59010584F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S32" authorId="0" shapeId="0" xr:uid="{AFD62074-C247-4E8B-A55E-02ABBBE3A58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L32" authorId="0" shapeId="0" xr:uid="{0A591AB7-B20B-4BB6-A727-C838D54A2DD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O32" authorId="0" shapeId="0" xr:uid="{2E2ED76F-7B1E-4272-8170-278865ACFF6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32" authorId="0" shapeId="0" xr:uid="{652C31BB-47AA-46C7-8546-8CE1B9EC63D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Q32" authorId="0" shapeId="0" xr:uid="{6D436A53-4084-4EF1-80AB-3798A022DAB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32" authorId="0" shapeId="0" xr:uid="{0C6D07A2-CE9B-4409-8283-43A96DF9A93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J32" authorId="0" shapeId="0" xr:uid="{B9407BCE-BC34-47DB-A928-A6A187095C6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K32" authorId="0" shapeId="0" xr:uid="{901BBC33-B52F-4C63-A915-C46A9B7F123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32" authorId="0" shapeId="0" xr:uid="{41BDF139-7D95-4890-B6B8-A7BBA99AB68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M32" authorId="0" shapeId="0" xr:uid="{9A32580B-2259-47CE-B043-562DA92E31F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R32" authorId="0" shapeId="0" xr:uid="{4EBE3230-FAF9-4AB1-8F95-375960B741F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S32" authorId="0" shapeId="0" xr:uid="{116DC27A-19BE-4DD0-A76D-2440BC0178A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U32" authorId="0" shapeId="0" xr:uid="{733FC6EF-23F4-448C-B433-9B1447CB3A7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B32" authorId="0" shapeId="0" xr:uid="{B5BAB755-A9CB-4393-9BDE-9E0CBEA434F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E32" authorId="0" shapeId="0" xr:uid="{55ABFA07-11EA-4FB0-8D12-E7672830A8C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G32" authorId="0" shapeId="0" xr:uid="{7A85DB22-9E63-4056-A1A3-4825406599A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H32" authorId="0" shapeId="0" xr:uid="{780BAEBF-A151-4556-8769-42D1EAE470D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I32" authorId="0" shapeId="0" xr:uid="{0E10FE60-4CD3-43A7-BA14-85E1B43975D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32" authorId="0" shapeId="0" xr:uid="{4F9BAE4B-2BAF-4612-807A-37D7EC5016D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M32" authorId="0" shapeId="0" xr:uid="{D1F968AB-7AE1-4116-823E-8932AA87E2A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N32" authorId="0" shapeId="0" xr:uid="{FA69F9D4-398A-4457-885C-250260B5EE0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O32" authorId="0" shapeId="0" xr:uid="{83D28EBD-DAC1-41CF-A283-6F942A6DEE6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32" authorId="0" shapeId="0" xr:uid="{446F5E64-4DDE-4835-A305-41012C54B13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Q32" authorId="0" shapeId="0" xr:uid="{A48234F3-4D52-46C7-A9CA-04B956F2016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S32" authorId="0" shapeId="0" xr:uid="{99C09F3C-6699-4724-B654-4269603670C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T32" authorId="0" shapeId="0" xr:uid="{E6B06153-331A-42FA-9D73-2EDC0151D0D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U32" authorId="0" shapeId="0" xr:uid="{D69B4EBF-D3A4-4EEA-BFC8-220E8596138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32" authorId="0" shapeId="0" xr:uid="{54259015-316D-4790-90A2-A7451F210FB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X32" authorId="0" shapeId="0" xr:uid="{DF8BA344-8B38-43F3-B578-A06138532A6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A32" authorId="0" shapeId="0" xr:uid="{F7C0AD2E-2E3C-4D4C-8B4B-A18CA7A0E4A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B32" authorId="0" shapeId="0" xr:uid="{CFEEE363-3BC8-451F-8633-E26E70C863A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32" authorId="0" shapeId="0" xr:uid="{62BF8378-802E-41C5-85E7-C5A4AC6B622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32" authorId="0" shapeId="0" xr:uid="{36067A9A-041D-4603-86EC-2B4E33AFA8D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H32" authorId="0" shapeId="0" xr:uid="{08602157-93DF-4563-9AF6-A5EBF2C0837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I32" authorId="0" shapeId="0" xr:uid="{C9680434-40C4-4650-837B-C7BF5C4254D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J32" authorId="0" shapeId="0" xr:uid="{3F62CE7F-72EF-4DE0-B6E9-72CD55C4EF9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K32" authorId="0" shapeId="0" xr:uid="{76FC89BB-BA83-4CFE-B43D-42DDD1729F2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R32" authorId="0" shapeId="0" xr:uid="{A93BBB68-1CDB-44B9-B1C4-AA8BB3884D5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32" authorId="0" shapeId="0" xr:uid="{07729A33-F96B-4B7A-A8C2-20F98B35FC9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32" authorId="0" shapeId="0" xr:uid="{3F79D9F0-FC8D-4CB3-95F7-EF33C3D09ED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32" authorId="0" shapeId="0" xr:uid="{4A82DEE1-0F9C-4952-88D9-BE201E40581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C32" authorId="0" shapeId="0" xr:uid="{C6C196AB-48DD-4ED5-8F47-1836314E8B2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E32" authorId="0" shapeId="0" xr:uid="{7BD09206-54B4-4C5E-94C9-D06351965DE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L32" authorId="0" shapeId="0" xr:uid="{31994797-7573-4C57-9CEA-9B6536AF618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33" authorId="0" shapeId="0" xr:uid="{4F4B69C0-4CCE-47DB-A3C6-4912303E917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V33" authorId="0" shapeId="0" xr:uid="{1A4F016B-9621-4177-8088-4997F8AB0F3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33" authorId="0" shapeId="0" xr:uid="{AA3A1A3D-42AD-499B-BC20-9D913CAFAC1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33" authorId="0" shapeId="0" xr:uid="{ADD3B7C6-9F4B-4274-8999-3BB5441C1C9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33" authorId="0" shapeId="0" xr:uid="{5916D067-7466-4264-9325-26B469E4E87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E33" authorId="0" shapeId="0" xr:uid="{A09EEA00-6F2B-40A4-A0D4-E83FC54A141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F33" authorId="0" shapeId="0" xr:uid="{757A3BF6-5BE7-41CB-AB41-67D4A8469AA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33" authorId="0" shapeId="0" xr:uid="{3B641555-96CD-4DFE-B431-046DA509741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33" authorId="0" shapeId="0" xr:uid="{21C0E1F3-EBA6-4C19-AC34-5AD34D20AA7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U33" authorId="0" shapeId="0" xr:uid="{85A0E9E0-120D-4A2C-9529-04EEDC4F568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33" authorId="0" shapeId="0" xr:uid="{DC41BFC5-4845-4EA7-B48B-F3577C46F83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Y33" authorId="0" shapeId="0" xr:uid="{B5AB5EF5-466B-425E-AAB3-3D5425E4E22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B33" authorId="0" shapeId="0" xr:uid="{94F9F413-DFE8-4E5A-A390-736F954E061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33" authorId="0" shapeId="0" xr:uid="{BF01AAD5-6E1C-4D21-A84A-4757A557053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H33" authorId="0" shapeId="0" xr:uid="{CB904931-21B9-418D-AA41-104196EE597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33" authorId="0" shapeId="0" xr:uid="{3740FB12-EFDF-40A0-A442-7981376C8CA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33" authorId="0" shapeId="0" xr:uid="{46010F9E-E342-4C8C-8150-48141F64082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33" authorId="0" shapeId="0" xr:uid="{FA1BC1D4-EF07-4B65-BA1F-F481B6081CD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T33" authorId="0" shapeId="0" xr:uid="{6F69E962-16EA-4338-A116-40F6B551DE7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U33" authorId="0" shapeId="0" xr:uid="{18CABFE4-C29E-4E3C-AC46-4FBD9D916E4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P33" authorId="0" shapeId="0" xr:uid="{F214FC24-D176-4FB2-86C8-10D08464D72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33" authorId="0" shapeId="0" xr:uid="{3DABB7A5-D461-4813-9CF5-AD65247985A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33" authorId="0" shapeId="0" xr:uid="{876FEF84-3020-440B-BF47-22F853218D6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T33" authorId="0" shapeId="0" xr:uid="{F5601B5E-CA5D-44D7-85FE-C77CD4CFC55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U33" authorId="0" shapeId="0" xr:uid="{707FE093-DBFA-42FE-A308-7AE4057BC18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33" authorId="0" shapeId="0" xr:uid="{4CE819AC-C847-4AE7-9593-026AD375378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33" authorId="0" shapeId="0" xr:uid="{B4411BA8-BCA6-4D25-8133-4D10112AEEE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33" authorId="0" shapeId="0" xr:uid="{5FFC4280-A7F5-429A-9069-8C3BE73D06B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N33" authorId="0" shapeId="0" xr:uid="{15B95524-D472-49E1-86AE-7D0DCC370EB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O33" authorId="0" shapeId="0" xr:uid="{1F7E6972-E06B-45D6-9DC1-C3A1CCFEA31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33" authorId="0" shapeId="0" xr:uid="{97F021E2-0191-4C08-A659-9A09A87BD20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Q33" authorId="0" shapeId="0" xr:uid="{197B0513-96F0-48E8-BCD9-6216FFDB8AA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R33" authorId="0" shapeId="0" xr:uid="{03260725-C74D-4904-8EDD-507F5590F0E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X33" authorId="0" shapeId="0" xr:uid="{AC239494-2EE7-451E-B868-2CE22252097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33" authorId="0" shapeId="0" xr:uid="{D1F71C7C-8E99-4E21-9DAA-C069A71A446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L33" authorId="0" shapeId="0" xr:uid="{1EC8A720-8D45-4920-BB10-A47DAD8766F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M33" authorId="0" shapeId="0" xr:uid="{8E561E7E-357F-4BC1-AEFF-2FB9645DFB8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O33" authorId="0" shapeId="0" xr:uid="{9818BF47-7EAC-454D-8D1C-EE984313835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33" authorId="0" shapeId="0" xr:uid="{EF0A96DF-4E8A-4771-8E19-CAB7F4B076C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T33" authorId="0" shapeId="0" xr:uid="{C2A2A36D-99AF-4568-A883-E27C536E418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33" authorId="0" shapeId="0" xr:uid="{1B5C68C5-4596-4C49-8B57-750D2CFF3AD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33" authorId="0" shapeId="0" xr:uid="{15745778-C4D5-4282-8241-6B6A2CEEC48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J33" authorId="0" shapeId="0" xr:uid="{47C68CC6-513E-4428-882A-CCBF8342BE3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K33" authorId="0" shapeId="0" xr:uid="{4AA33176-8FE7-48DC-BFBE-1AFA1E5EDA4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33" authorId="0" shapeId="0" xr:uid="{4136B7A5-4305-4153-A4B7-643042EF1EF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M33" authorId="0" shapeId="0" xr:uid="{24DA566F-84B8-4B17-B084-96BC5D28590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T33" authorId="0" shapeId="0" xr:uid="{4E951339-90FF-427D-9689-B5FFB70D41C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U33" authorId="0" shapeId="0" xr:uid="{F6F6C818-01B3-4A35-80DE-D661C4E3952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H33" authorId="0" shapeId="0" xr:uid="{56FF8038-9A7A-4D07-B3D4-1B193F7A34A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I33" authorId="0" shapeId="0" xr:uid="{3BEB6178-CF61-4A5D-BDBD-2A77D35AB63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33" authorId="0" shapeId="0" xr:uid="{25049E19-C08B-400B-B12E-23A89011D55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M33" authorId="0" shapeId="0" xr:uid="{B1C69389-12BA-4F9C-9752-F4CDBF0D5C0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N33" authorId="0" shapeId="0" xr:uid="{FA1F80D3-6019-4986-910F-B75C0E5ABDA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33" authorId="0" shapeId="0" xr:uid="{3672A0E4-5164-4F66-8D14-7541CF9BC91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33" authorId="0" shapeId="0" xr:uid="{C8EE7345-C735-44D3-96AB-2E01C72A3DA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T33" authorId="0" shapeId="0" xr:uid="{DBED7589-0D9D-4DFC-8205-8C1EE9D979B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U33" authorId="0" shapeId="0" xr:uid="{02FDA5FD-2433-45BA-84A2-D4FC677A9BA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33" authorId="0" shapeId="0" xr:uid="{85E16517-3BE1-4362-B429-C4CC053DB78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X33" authorId="0" shapeId="0" xr:uid="{529B7E07-2302-4B48-8998-60228B3C91E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Z33" authorId="0" shapeId="0" xr:uid="{E2A2E96E-31E8-4FDF-BA08-64E19CA6C1D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A33" authorId="0" shapeId="0" xr:uid="{FBABFA79-CF63-4FBE-BBF6-6483F85E006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B33" authorId="0" shapeId="0" xr:uid="{9D1E617C-8543-4E85-8F0D-28585D186AB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33" authorId="0" shapeId="0" xr:uid="{D0C2F0EA-79F3-43B4-BDA0-5ADA411DC82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33" authorId="0" shapeId="0" xr:uid="{4E251BBF-3D02-4BFE-AD63-C59D8207F63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G33" authorId="0" shapeId="0" xr:uid="{08B6B9D0-7A4F-4185-B853-514C1EF262C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H33" authorId="0" shapeId="0" xr:uid="{30FE5EF4-DDE6-4B29-BC1B-C47D5F5F441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I33" authorId="0" shapeId="0" xr:uid="{9044AD40-EF02-4288-9FAC-E9BECE4D652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J33" authorId="0" shapeId="0" xr:uid="{C712C73B-D615-4D2D-8AB2-A0298E6886E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K33" authorId="0" shapeId="0" xr:uid="{109EB7D8-731F-43D4-AB6F-D67B56FF4CE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M33" authorId="0" shapeId="0" xr:uid="{C4AA085D-299A-4A34-8049-2951BABD18E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O33" authorId="0" shapeId="0" xr:uid="{DE108FC3-CF6F-4210-A7D9-BE318CD25C2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Q33" authorId="0" shapeId="0" xr:uid="{E4C9D6E2-5C59-4EEE-8B5C-35C6BE7168A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33" authorId="0" shapeId="0" xr:uid="{69318283-9807-4D55-8997-C91DA5E3B1F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33" authorId="0" shapeId="0" xr:uid="{ED52AFAC-FA9D-4D51-A5C3-298EC999B75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33" authorId="0" shapeId="0" xr:uid="{5D668DBA-9714-47AB-AC2A-75364AAA4B7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33" authorId="0" shapeId="0" xr:uid="{3B8F3B77-72B3-47E7-B455-7090CC8CFBF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C33" authorId="0" shapeId="0" xr:uid="{B0B3F37F-4100-4AF1-9976-074DA192ECD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L33" authorId="0" shapeId="0" xr:uid="{93BF5D32-55DF-4A4D-987E-19EF279BEC0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34" authorId="0" shapeId="0" xr:uid="{D30C88F8-DFC2-4597-A80B-D570B681377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V34" authorId="0" shapeId="0" xr:uid="{6A3BEDB6-4D3C-4911-B021-564BBF44585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34" authorId="0" shapeId="0" xr:uid="{CDD8E556-596E-4C6E-8186-69F076C2130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34" authorId="0" shapeId="0" xr:uid="{BB85E3B3-2104-4A5C-A8E8-ADD923D35ED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C34" authorId="0" shapeId="0" xr:uid="{8087FAC6-B12A-4761-8D53-D4D63237FEF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34" authorId="0" shapeId="0" xr:uid="{3E515715-A283-46C2-B234-E92AEAA21B3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34" authorId="0" shapeId="0" xr:uid="{C0EBEE8C-278F-468A-93D7-FDF93583C0B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34" authorId="0" shapeId="0" xr:uid="{3D1D6299-9585-4EEB-B818-E255F0B010E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34" authorId="0" shapeId="0" xr:uid="{63091C03-C665-4DA3-BB8F-C2686BCE8E4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U34" authorId="0" shapeId="0" xr:uid="{1461FEBD-FCFA-4E92-B269-18C31BBC58A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34" authorId="0" shapeId="0" xr:uid="{2EAA6F11-327D-4247-8FA4-B0D37FFBCB1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Y34" authorId="0" shapeId="0" xr:uid="{19C65369-5C12-4DAC-9DD4-5BFC5EDB50C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Z34" authorId="0" shapeId="0" xr:uid="{5E2A7C73-70D9-41A1-9AF2-0A06210E4AA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34" authorId="0" shapeId="0" xr:uid="{AAEBE1D5-486A-4E1F-9828-96D14A9EF49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34" authorId="0" shapeId="0" xr:uid="{FDF6CE39-20A4-4B88-829F-A6D88355E83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34" authorId="0" shapeId="0" xr:uid="{D88FFB81-9A4E-437D-A966-08543DE153C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S34" authorId="0" shapeId="0" xr:uid="{84F903AF-ED49-48D2-8CCB-204EE3886F2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T34" authorId="0" shapeId="0" xr:uid="{CDCD9F92-869C-4FFA-B6C0-9D087326368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U34" authorId="0" shapeId="0" xr:uid="{EC533582-EB3F-4A27-868F-41663805136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V34" authorId="0" shapeId="0" xr:uid="{C2DF0E1C-F837-49D1-A0BC-749E594D5FB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34" authorId="0" shapeId="0" xr:uid="{F464A3A6-36AB-452B-A61A-DF2B60F5857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34" authorId="0" shapeId="0" xr:uid="{1F2A0709-6350-4474-BDF3-B082BEA5FD2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O34" authorId="0" shapeId="0" xr:uid="{17C6198E-03C5-401F-9D83-663934FA54D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34" authorId="0" shapeId="0" xr:uid="{595078DA-EC33-4673-9E58-A575686C8E6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S34" authorId="0" shapeId="0" xr:uid="{C685C720-31B5-4E28-B24E-2A4393FDDB5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34" authorId="0" shapeId="0" xr:uid="{E68CF46D-2593-41DE-BA5E-9F98F8E3DE1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34" authorId="0" shapeId="0" xr:uid="{62F5FB33-AED8-4EA5-B092-8315C2F614A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34" authorId="0" shapeId="0" xr:uid="{E5C3EBD0-8D55-46B6-B773-1D0EA58CDB2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34" authorId="0" shapeId="0" xr:uid="{64732576-4997-4B7B-84D3-0A29FB588F2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N34" authorId="0" shapeId="0" xr:uid="{B6CD9406-05FA-4B72-B63C-D85AFEF4A09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34" authorId="0" shapeId="0" xr:uid="{514C8A47-9AE9-41A4-842B-376C0B0036C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Q34" authorId="0" shapeId="0" xr:uid="{4D82FBDB-1137-4271-912A-E7E6A8A5D62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R34" authorId="0" shapeId="0" xr:uid="{B8C73F3A-21BD-4117-A1AC-2CB01754D66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S34" authorId="0" shapeId="0" xr:uid="{40FAA60A-A00B-4546-AD96-199D93EA448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V34" authorId="0" shapeId="0" xr:uid="{1A474916-F7B7-4DBB-BD48-52B235BCEA7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W34" authorId="0" shapeId="0" xr:uid="{D733B72B-C751-4503-A90A-8C4F07D2035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34" authorId="0" shapeId="0" xr:uid="{87521AE9-C37F-44D7-8C9D-7F3E58C317B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F34" authorId="0" shapeId="0" xr:uid="{6AC623AF-CBFA-409D-A3F6-B6AB15D6B02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34" authorId="0" shapeId="0" xr:uid="{654D8FBF-ED9E-4BFA-98F0-164A2B55BDC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K34" authorId="0" shapeId="0" xr:uid="{D1CD8ED3-4CE4-4707-9137-7F4A61DA754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L34" authorId="0" shapeId="0" xr:uid="{1BF9BBEB-98DD-4C3F-BDFE-D58423C7751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M34" authorId="0" shapeId="0" xr:uid="{FFA2627F-B723-4C76-ACBF-C959EAE679C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O34" authorId="0" shapeId="0" xr:uid="{723C5F89-4D97-45F6-896E-A758139607B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Q34" authorId="0" shapeId="0" xr:uid="{A7F07B70-3504-48C9-8798-3C66F7B2F1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34" authorId="0" shapeId="0" xr:uid="{0D8B9C50-4BEF-4675-B91D-A1D678A1D95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34" authorId="0" shapeId="0" xr:uid="{79B085CA-1136-48D9-9ABE-71469CF63FE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34" authorId="0" shapeId="0" xr:uid="{7A263CC1-3966-488D-B161-34B45FFD2F7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K34" authorId="0" shapeId="0" xr:uid="{02941B46-4B23-4266-82B0-EF5D0F15F74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34" authorId="0" shapeId="0" xr:uid="{676D6182-07A2-4A50-9607-A0DE623B869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M34" authorId="0" shapeId="0" xr:uid="{6FFF6193-BBFB-4EBE-AE77-AE460343962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34" authorId="0" shapeId="0" xr:uid="{E1AF77F2-88E1-4362-8266-E79094326D3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S34" authorId="0" shapeId="0" xr:uid="{97FC804E-A765-4FC9-AEB9-0E05705D1D9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U34" authorId="0" shapeId="0" xr:uid="{76178A47-7A59-4EDF-B1C1-CC37DDAEB46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H34" authorId="0" shapeId="0" xr:uid="{7905A91F-1E98-4A7B-AC26-D6F371B93A1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34" authorId="0" shapeId="0" xr:uid="{AFD26989-0AC0-400E-BE48-42F1C6C6ECA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M34" authorId="0" shapeId="0" xr:uid="{1C198817-4FA0-410D-94B0-6452BA84C00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N34" authorId="0" shapeId="0" xr:uid="{9233ECFE-BB00-4494-816E-2D5EC9C2ED1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34" authorId="0" shapeId="0" xr:uid="{73719BD2-9E16-46BC-A3E0-C971F5426BD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34" authorId="0" shapeId="0" xr:uid="{EDE34A2C-4249-40FE-9619-A3DD19CCBD7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T34" authorId="0" shapeId="0" xr:uid="{A7C2F6D9-1AE7-46B8-B6A9-C4C560668AA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U34" authorId="0" shapeId="0" xr:uid="{A6B44859-BC3B-4A2F-A41B-E43CDD33C9D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34" authorId="0" shapeId="0" xr:uid="{5D98F7E2-9423-47F6-B120-FA68F74F67B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X34" authorId="0" shapeId="0" xr:uid="{7BAA2D7C-BC9A-4813-B139-0BB9AE7F8AF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A34" authorId="0" shapeId="0" xr:uid="{C44B9D35-7FF5-4B8D-B3E8-D246CE98A0B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B34" authorId="0" shapeId="0" xr:uid="{87CB8987-92EA-4985-89D8-01FFF9B7B22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34" authorId="0" shapeId="0" xr:uid="{49C81484-84B7-477F-9AA9-1572FF49C58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34" authorId="0" shapeId="0" xr:uid="{3D4A6156-EA71-47CA-959E-7B4655A64ED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G34" authorId="0" shapeId="0" xr:uid="{D173B723-B781-4347-9185-3245964745C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I34" authorId="0" shapeId="0" xr:uid="{B0989707-90E5-4338-BD5C-44447327517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J34" authorId="0" shapeId="0" xr:uid="{A6A67F80-C344-4BD4-BC8F-9D607F9B270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K34" authorId="0" shapeId="0" xr:uid="{0C0FF9E9-8A0B-48D3-A8EF-24BB1FCB93C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M34" authorId="0" shapeId="0" xr:uid="{2AEEF71E-4898-4E07-8869-522645EEF8F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O34" authorId="0" shapeId="0" xr:uid="{94119A85-8F78-4CCF-BB75-F7B5A469B12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Q34" authorId="0" shapeId="0" xr:uid="{3A15D62E-BDA7-43E4-A8D0-661B28CCA57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34" authorId="0" shapeId="0" xr:uid="{3C32DB24-5A98-4751-A2E9-8B3DB4DE6DA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34" authorId="0" shapeId="0" xr:uid="{8462A5BA-F03B-4BBC-AB3D-857D343A518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34" authorId="0" shapeId="0" xr:uid="{823421B8-3C56-4FEF-873E-BA4737C4D8A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34" authorId="0" shapeId="0" xr:uid="{B7A9EB06-2579-4B07-A827-0331239D715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34" authorId="0" shapeId="0" xr:uid="{3471C474-E3E2-4970-A0B7-03CDF0CA5A7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C34" authorId="0" shapeId="0" xr:uid="{B1872F3E-B341-4F34-873F-39C52A6921C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E34" authorId="0" shapeId="0" xr:uid="{345F4048-80C1-4BA0-8C30-B73C95CCBB4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L34" authorId="0" shapeId="0" xr:uid="{8168F54E-6CD5-495D-9ECA-4A438F028C2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35" authorId="0" shapeId="0" xr:uid="{E775FBC2-35CC-4DD0-99A4-CA7282350E7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35" authorId="0" shapeId="0" xr:uid="{C4DB7184-1D82-409B-B865-7E665B4184E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V35" authorId="0" shapeId="0" xr:uid="{21518537-1EB1-4FFE-B179-17DED12B52E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35" authorId="0" shapeId="0" xr:uid="{1F753F47-0A38-4840-8CE4-3165A50ED0A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35" authorId="0" shapeId="0" xr:uid="{AA80AEEB-0338-46FF-A162-1889A0E9B02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35" authorId="0" shapeId="0" xr:uid="{4578F63C-61A0-4F14-A9F8-E4687CACDFF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E35" authorId="0" shapeId="0" xr:uid="{2A4DC945-9BB0-4FF4-A00B-5A189076EAE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35" authorId="0" shapeId="0" xr:uid="{78FFE07E-1252-4C38-B197-64C3A54D6D0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35" authorId="0" shapeId="0" xr:uid="{BE94D22C-3F90-49BB-A7C9-3E043CD0A10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35" authorId="0" shapeId="0" xr:uid="{50B0E3F5-59AB-496E-9202-1D3214E5542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35" authorId="0" shapeId="0" xr:uid="{A90FBCA7-6D8D-4768-9C79-FDBC212720C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Y35" authorId="0" shapeId="0" xr:uid="{3F832DDD-47F9-4B6F-9B91-D208DC45AC3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Z35" authorId="0" shapeId="0" xr:uid="{A9FAF3C3-C843-49D4-977C-FCB13D28967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35" authorId="0" shapeId="0" xr:uid="{7AD8E93B-D330-4F7A-8962-CCDF88EE34B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J35" authorId="0" shapeId="0" xr:uid="{87EF666E-E76E-46C4-95E7-5283F424752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35" authorId="0" shapeId="0" xr:uid="{DC06FB48-CF32-4EA4-8E10-B8130042BA9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R35" authorId="0" shapeId="0" xr:uid="{D0B2895D-57C6-4927-BB80-387A31C62E6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T35" authorId="0" shapeId="0" xr:uid="{B2112F74-6A66-4B0F-B0A2-29D155F2D92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U35" authorId="0" shapeId="0" xr:uid="{E4D6E671-728B-4D47-98D7-539D0B78057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Y35" authorId="0" shapeId="0" xr:uid="{49994E20-4BAC-482D-B57C-B7A1AF5D6BB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A35" authorId="0" shapeId="0" xr:uid="{458091BA-93D3-4F0D-8DCF-1E4EEBDCA4B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35" authorId="0" shapeId="0" xr:uid="{B3F7DAAF-8EDD-4E95-86BF-9F8396FC074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35" authorId="0" shapeId="0" xr:uid="{6A8A856E-BE90-4528-B6C7-F0F7BEDAA5B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S35" authorId="0" shapeId="0" xr:uid="{C3E8659B-4437-46F5-9EAE-CC8A59AC85B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35" authorId="0" shapeId="0" xr:uid="{86F1AA04-2500-450D-B4B7-CEDE96B8804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35" authorId="0" shapeId="0" xr:uid="{2D6DC82D-1B5A-487A-A2E1-F50465B374E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35" authorId="0" shapeId="0" xr:uid="{6C264DF0-3953-4A5A-8D1C-11B2A415911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35" authorId="0" shapeId="0" xr:uid="{58A8A463-FD24-4246-8DDF-1D37C8B316A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I35" authorId="0" shapeId="0" xr:uid="{8CF89CBB-2C65-479F-8D01-EFC6298094D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N35" authorId="0" shapeId="0" xr:uid="{4B00612F-4267-4058-BA47-8C05EC6C19C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35" authorId="0" shapeId="0" xr:uid="{BBFCBC29-0BC4-4FEA-A815-DADAB747A4F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Q35" authorId="0" shapeId="0" xr:uid="{E0EC47DD-C21A-4AC9-8601-8C0AA8F07CC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R35" authorId="0" shapeId="0" xr:uid="{DC00D0DB-0DE9-4D2B-8A2D-0FDA528BB53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S35" authorId="0" shapeId="0" xr:uid="{64A64F3D-8079-49C1-B23E-4E9D32C0E6F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V35" authorId="0" shapeId="0" xr:uid="{2239D7B3-A5B9-4D71-899B-A1FE379D164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W35" authorId="0" shapeId="0" xr:uid="{7DF28352-895B-4BC2-8676-10A5489C8F1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X35" authorId="0" shapeId="0" xr:uid="{81C44B45-85D9-4500-9125-D675A64972B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35" authorId="0" shapeId="0" xr:uid="{5ED42781-1DE7-4D3F-9A07-32A5FB836A9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L35" authorId="0" shapeId="0" xr:uid="{61962CBA-0D51-498E-A91B-B4BE998D1FF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O35" authorId="0" shapeId="0" xr:uid="{B6C4F08F-6FFB-44E5-9AA6-CFE1609D042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Q35" authorId="0" shapeId="0" xr:uid="{F63FF054-FFA7-40E8-A697-4ED99BC480C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35" authorId="0" shapeId="0" xr:uid="{DA1F6529-EF51-40BE-B7AA-8D89F115ED7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35" authorId="0" shapeId="0" xr:uid="{7203E3DB-0F1B-4042-BA4A-604D8C21C78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35" authorId="0" shapeId="0" xr:uid="{88DE3542-8952-4FCB-AC7A-B78F8E95BC7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35" authorId="0" shapeId="0" xr:uid="{9C0BB182-0B2B-4F08-8B56-C5B424686BA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M35" authorId="0" shapeId="0" xr:uid="{6C43385D-07D0-4150-961B-62F4C67D0FD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Q35" authorId="0" shapeId="0" xr:uid="{BC16561A-58A8-470D-9C64-F0DE1F9EBE0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R35" authorId="0" shapeId="0" xr:uid="{EE9C82D7-F67F-48F9-BDB6-EC159493792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S35" authorId="0" shapeId="0" xr:uid="{D78F8B53-629C-4F6A-899A-016BA8AC0E1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T35" authorId="0" shapeId="0" xr:uid="{CC392B55-6688-4817-AB18-92D9477EC57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U35" authorId="0" shapeId="0" xr:uid="{6DFC47B5-0515-402B-A71C-7ED89FD5796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H35" authorId="0" shapeId="0" xr:uid="{09EF62E4-73C2-408D-833D-EC6B411FD6A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I35" authorId="0" shapeId="0" xr:uid="{B0BD63D1-00AA-4AF3-837C-46552E51432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35" authorId="0" shapeId="0" xr:uid="{EF10BDBB-D12D-4D7B-AD08-ADAC217E697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M35" authorId="0" shapeId="0" xr:uid="{FD6F9CFD-6928-4B9C-B05C-2F1688ED775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N35" authorId="0" shapeId="0" xr:uid="{0F6D210A-AC30-462E-A357-6D171B45567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O35" authorId="0" shapeId="0" xr:uid="{3F2216A8-580E-47FC-BFAF-D95723B62A7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Q35" authorId="0" shapeId="0" xr:uid="{D08FF640-07B4-494B-AEA6-EECB7275411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S35" authorId="0" shapeId="0" xr:uid="{0FC1B760-83E0-4004-977D-0D19AEEE269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T35" authorId="0" shapeId="0" xr:uid="{E211501A-F2C5-4C17-80F6-B182021D597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U35" authorId="0" shapeId="0" xr:uid="{143AD2BA-E7F7-4555-95CF-CDC9BEA2EBE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35" authorId="0" shapeId="0" xr:uid="{740E6D7C-B107-4E45-89B0-933910CCD31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W35" authorId="0" shapeId="0" xr:uid="{9FA3267B-09C2-4464-9543-546BB2EC969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X35" authorId="0" shapeId="0" xr:uid="{5DA17317-2E69-420A-97F1-644DC3BF553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Y35" authorId="0" shapeId="0" xr:uid="{3D11EB48-6B12-4DE7-8930-DF6EC02726E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A35" authorId="0" shapeId="0" xr:uid="{3FD5E5A0-94AB-461C-9538-571C17501B4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B35" authorId="0" shapeId="0" xr:uid="{B35C3B5D-056A-472B-9538-DBE4EA0A1D3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C35" authorId="0" shapeId="0" xr:uid="{1666DCD1-D55C-42CF-A6BF-D1685EDA3D7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35" authorId="0" shapeId="0" xr:uid="{4668303E-3469-4686-B106-6BF12EBD5DF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E35" authorId="0" shapeId="0" xr:uid="{92A8C1B3-B411-4855-888F-1D7C89029D0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J35" authorId="0" shapeId="0" xr:uid="{F7B354FE-D07E-46EA-828C-C8EE74D7A36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K35" authorId="0" shapeId="0" xr:uid="{1BAE2150-6FF2-498C-9C31-3D74953CE4F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35" authorId="0" shapeId="0" xr:uid="{F90F3D19-FEAE-428A-BB03-17C9F73FBDB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35" authorId="0" shapeId="0" xr:uid="{EFCB12F7-4D3D-4335-B2F9-C76BC158076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T35" authorId="0" shapeId="0" xr:uid="{1CB36483-3EDC-4583-AB3E-56082F48D1C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35" authorId="0" shapeId="0" xr:uid="{B039FEBE-5625-4747-8163-24A0711FB0E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35" authorId="0" shapeId="0" xr:uid="{7EB35568-BCED-4C5D-99F1-5FA1135AFE5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35" authorId="0" shapeId="0" xr:uid="{95921995-7223-4843-B476-C664F91C0E4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C35" authorId="0" shapeId="0" xr:uid="{1AF24D8E-FF79-4EDD-BAD7-73DB44BD660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E35" authorId="0" shapeId="0" xr:uid="{81409B57-B814-40C2-9B96-5D37B4C276C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L35" authorId="0" shapeId="0" xr:uid="{40C33DC1-3520-4D0D-B941-82794CDBF45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N35" authorId="0" shapeId="0" xr:uid="{305CCDBA-AE3C-4836-80FE-FBC8A3E40A2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36" authorId="0" shapeId="0" xr:uid="{427D7846-FC41-48AC-BDDD-4B51EC34010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V36" authorId="0" shapeId="0" xr:uid="{C87BA698-5030-4BA6-9CD7-6DCF46CD5F1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36" authorId="0" shapeId="0" xr:uid="{58644065-893A-4148-B3C2-FC47C07B7B7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B36" authorId="0" shapeId="0" xr:uid="{8087C658-B1BA-4E6F-A0C3-1A6C279CC81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36" authorId="0" shapeId="0" xr:uid="{B453DAAC-9E50-48C8-85A2-84C6DDAE04D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36" authorId="0" shapeId="0" xr:uid="{87ADF723-26A0-4290-BB39-9E16C201E19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36" authorId="0" shapeId="0" xr:uid="{E4BB3877-60F4-4A04-8BCD-041450B3C5A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N36" authorId="0" shapeId="0" xr:uid="{F9680462-0703-49B9-B5B1-01DF6732DEB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Q36" authorId="0" shapeId="0" xr:uid="{843C2AEB-E2B7-4067-AFFB-8F9B8FAA74A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S36" authorId="0" shapeId="0" xr:uid="{276EF7CA-7A5E-4670-9BC3-7674A6772D5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36" authorId="0" shapeId="0" xr:uid="{D368CAC1-2C3B-44E0-BE86-DED8418081A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36" authorId="0" shapeId="0" xr:uid="{C53E2E0D-3555-4023-B45D-9E2C212BDD8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Y36" authorId="0" shapeId="0" xr:uid="{F35A7A9D-CE8D-473C-8676-14B880376A2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A36" authorId="0" shapeId="0" xr:uid="{5DFFC087-D9D6-43D6-9628-ED4389CFF16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36" authorId="0" shapeId="0" xr:uid="{F2DE511F-FBAA-4311-9DDC-5C1CE6E8EF3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36" authorId="0" shapeId="0" xr:uid="{C65820F3-90E9-4E8D-8D81-FDEF6E3A240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36" authorId="0" shapeId="0" xr:uid="{8302A901-C08F-4A96-B8E3-3E3CDC50122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R36" authorId="0" shapeId="0" xr:uid="{AF8BE4A1-194F-48E6-A586-57C55D69EC4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T36" authorId="0" shapeId="0" xr:uid="{DF51A142-4F19-47B4-9866-45E2427E05F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U36" authorId="0" shapeId="0" xr:uid="{4749AECD-CFC0-4C3A-9991-1378EC837EF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J36" authorId="0" shapeId="0" xr:uid="{A38AA5CF-CB98-4EB1-A2E4-8D130FE9D36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36" authorId="0" shapeId="0" xr:uid="{1AF33329-526F-4268-B47E-3ABA79B5B83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O36" authorId="0" shapeId="0" xr:uid="{32A01CD1-619C-4C0D-82A7-FEB54F1AC12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36" authorId="0" shapeId="0" xr:uid="{0B292831-5517-490C-B890-EDA4645930C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S36" authorId="0" shapeId="0" xr:uid="{90750875-1A05-4A4A-85F4-537471236C7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36" authorId="0" shapeId="0" xr:uid="{DB5B7459-FB3A-4B18-A480-E200FCA0587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36" authorId="0" shapeId="0" xr:uid="{82683FFA-EE22-4A69-837F-22886480296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36" authorId="0" shapeId="0" xr:uid="{CDF87C0D-08FA-4DB4-8768-7AD9A3AB144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36" authorId="0" shapeId="0" xr:uid="{1CFE8A8D-B342-4EAF-BA03-E76EB7AEDF9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36" authorId="0" shapeId="0" xr:uid="{E3802D66-C9CA-45EC-95E4-870D6F2DD9F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N36" authorId="0" shapeId="0" xr:uid="{74095D33-7832-430F-A746-E62EDDBF14F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36" authorId="0" shapeId="0" xr:uid="{6661EE52-2F46-4216-902E-5431EA196B3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Q36" authorId="0" shapeId="0" xr:uid="{2EBD49B3-3657-413E-8D0E-07F312C47DC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U36" authorId="0" shapeId="0" xr:uid="{FA46329D-5E4E-497B-9A43-E7785DAC7A4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W36" authorId="0" shapeId="0" xr:uid="{C506C374-8660-486B-AEC8-77E58300C8D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36" authorId="0" shapeId="0" xr:uid="{91593D68-259F-4BA9-A467-B4357F5482B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F36" authorId="0" shapeId="0" xr:uid="{931CC205-0837-4FBD-AF45-784B9DD0639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36" authorId="0" shapeId="0" xr:uid="{7B3BD91B-DE31-4307-8ADD-8B1C3396627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K36" authorId="0" shapeId="0" xr:uid="{18EF125E-F4A8-484C-ACD7-041A9A2C02B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L36" authorId="0" shapeId="0" xr:uid="{CEDE5036-35AF-4D4F-9895-7BC95800451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O36" authorId="0" shapeId="0" xr:uid="{29378532-4D61-4D88-9B47-FFD0E498092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Q36" authorId="0" shapeId="0" xr:uid="{FED22E80-DB0F-44E8-AA70-D30E354110B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36" authorId="0" shapeId="0" xr:uid="{82312B1D-D6E1-45A8-9AB3-63AAFE45576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36" authorId="0" shapeId="0" xr:uid="{A6CCA6D9-7E04-4E4E-84FB-C52B1821E19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36" authorId="0" shapeId="0" xr:uid="{0BB9524A-15C0-47E5-B1F8-56B10D676BC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36" authorId="0" shapeId="0" xr:uid="{F2CE38FD-FC61-4F56-8F3F-D6DBF26B9D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36" authorId="0" shapeId="0" xr:uid="{38AA303B-A9FF-49A2-957F-5180491836A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M36" authorId="0" shapeId="0" xr:uid="{9DC8F65E-2B2B-44C4-8ACB-0A054184DC7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Q36" authorId="0" shapeId="0" xr:uid="{EB2A57AD-7359-481E-8543-F32E41B2B19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S36" authorId="0" shapeId="0" xr:uid="{1DA7B473-2E7B-4721-B8E8-6B4DC28B74B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U36" authorId="0" shapeId="0" xr:uid="{DCA9C199-A3AD-48FA-8233-41B9D5826C7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H36" authorId="0" shapeId="0" xr:uid="{95137F28-3B19-4EF4-BCB0-BE68174E6FD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36" authorId="0" shapeId="0" xr:uid="{B8613447-AECE-4B82-B70C-0941687558F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M36" authorId="0" shapeId="0" xr:uid="{D1C91AD0-92B7-4F16-9597-8BCC06EA68C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N36" authorId="0" shapeId="0" xr:uid="{0857A084-E7C7-4212-85CC-8A25C7436B0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36" authorId="0" shapeId="0" xr:uid="{74C722A9-F56F-47C6-8B33-C7B8DDB29D3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36" authorId="0" shapeId="0" xr:uid="{B7A64EEA-6838-4DE8-A7CE-7C29E229CEC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Q36" authorId="0" shapeId="0" xr:uid="{F147F86A-559F-44A3-9FE5-5BF2DED77D2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S36" authorId="0" shapeId="0" xr:uid="{A1F0B179-5B21-4A17-9C50-74BA13905E6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T36" authorId="0" shapeId="0" xr:uid="{BA2A39A8-3CA2-40D0-BDAD-730B313D96D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U36" authorId="0" shapeId="0" xr:uid="{04EAA0D3-FEAC-4295-9204-FC6BADCFCA8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36" authorId="0" shapeId="0" xr:uid="{8F04F146-5FC6-43E6-A71F-6DD4261C7CC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W36" authorId="0" shapeId="0" xr:uid="{7015C4E6-BAA2-4EA7-AF62-7B97403C6A1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Y36" authorId="0" shapeId="0" xr:uid="{4C163E53-E95F-4D69-8A8E-04D2B2181F8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A36" authorId="0" shapeId="0" xr:uid="{40F5B91C-84CD-41E7-B4E3-37FA82CC29D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B36" authorId="0" shapeId="0" xr:uid="{A1B9A0DB-BA49-4714-8A23-3D942E7EAFA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C36" authorId="0" shapeId="0" xr:uid="{E8B14D8D-2A5B-4693-BA3B-3BEF2430542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36" authorId="0" shapeId="0" xr:uid="{022F9BE5-3E79-42A2-A25B-3430F12AD53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E36" authorId="0" shapeId="0" xr:uid="{2215F677-E739-40E5-A5B4-EBFDC16C644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J36" authorId="0" shapeId="0" xr:uid="{EF0AA653-C295-4F48-B897-4D4C8626469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K36" authorId="0" shapeId="0" xr:uid="{E273F780-7B13-474B-A342-6B636670015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36" authorId="0" shapeId="0" xr:uid="{4E4478D6-A3D9-4886-9054-7C7286E4E21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T36" authorId="0" shapeId="0" xr:uid="{C6D006B9-FBE4-440E-ADBC-07320A3CD29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36" authorId="0" shapeId="0" xr:uid="{6955151A-5218-414B-830E-B0D92EDF28A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36" authorId="0" shapeId="0" xr:uid="{7B31AC2B-65E8-4C89-8983-D31450B8500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36" authorId="0" shapeId="0" xr:uid="{C85B9919-6C0A-474E-BA40-F377C88CE6C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C36" authorId="0" shapeId="0" xr:uid="{35C7C4D2-7DFF-4B4C-BDE6-137AA6FDD9B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E36" authorId="0" shapeId="0" xr:uid="{024B57BD-AEA0-4D00-96CF-AF126DEC477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L36" authorId="0" shapeId="0" xr:uid="{70F153EF-2358-431E-A6AD-A027B93F903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37" authorId="0" shapeId="0" xr:uid="{7389133A-50A0-471F-AD0B-CB49BC8D17B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V37" authorId="0" shapeId="0" xr:uid="{413F5194-F2BA-4CFF-A29C-A0ABAC49B6B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37" authorId="0" shapeId="0" xr:uid="{74737056-7907-4F51-BE73-B26649D4095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37" authorId="0" shapeId="0" xr:uid="{B6A95784-4494-4881-876F-DB66EB772A6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37" authorId="0" shapeId="0" xr:uid="{3B952622-BF0C-4BBD-A0E2-C91A9FA0874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37" authorId="0" shapeId="0" xr:uid="{151E50BF-95CB-4B09-84EF-DA392C64796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37" authorId="0" shapeId="0" xr:uid="{B52FFA15-5E5E-483E-B4DB-4FB860C324C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37" authorId="0" shapeId="0" xr:uid="{A71F309E-B8AE-45E8-A048-2F6A4337336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37" authorId="0" shapeId="0" xr:uid="{FDFF6138-F3BE-4A3E-88F0-62BC6CB863F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37" authorId="0" shapeId="0" xr:uid="{3B0DBFCA-AF47-423A-81F3-58410A2FA67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Y37" authorId="0" shapeId="0" xr:uid="{495C3762-71B8-43FD-BCA3-26970F8076D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A37" authorId="0" shapeId="0" xr:uid="{AEDD17C6-2006-41DD-9A4E-E4FFFB2B694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37" authorId="0" shapeId="0" xr:uid="{9583DDA4-43A5-4464-95A3-362BCA0C57F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D37" authorId="0" shapeId="0" xr:uid="{8F74B477-F5FF-498A-9FF1-CD83199B0B2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F37" authorId="0" shapeId="0" xr:uid="{A9897167-2591-45EB-8CE4-54F0EE4B22F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37" authorId="0" shapeId="0" xr:uid="{EA109979-9B6F-4215-BD37-69851DC3BE9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37" authorId="0" shapeId="0" xr:uid="{73A9D9C5-ED15-44AA-AFFA-BC3550579B4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37" authorId="0" shapeId="0" xr:uid="{C49B0652-4226-41EA-8F9A-CFDE1594B17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T37" authorId="0" shapeId="0" xr:uid="{89E7E397-93D6-4B7F-B4B6-E72D5C23BBE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U37" authorId="0" shapeId="0" xr:uid="{32E9A6CC-509D-478F-899A-BD9D2472EB0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37" authorId="0" shapeId="0" xr:uid="{CA7B7CF9-F532-45EF-BC8C-777AC1EA599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37" authorId="0" shapeId="0" xr:uid="{551FDB6F-2B62-440A-A26D-8FD2665E751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S37" authorId="0" shapeId="0" xr:uid="{83024190-0222-4FC0-8DC4-12BC0A056B1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37" authorId="0" shapeId="0" xr:uid="{503F2776-E738-4C22-AEDB-1215B0B27E6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37" authorId="0" shapeId="0" xr:uid="{EBBC0AA2-B9CC-41B5-91F2-7D76AA508FE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37" authorId="0" shapeId="0" xr:uid="{582C6797-228F-4D70-B89E-A06D73953E3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37" authorId="0" shapeId="0" xr:uid="{14E17ADE-22EE-4247-AC0C-69B6A74BF1E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I37" authorId="0" shapeId="0" xr:uid="{E47D583E-7516-4A73-A4EE-B2E2CD11B02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N37" authorId="0" shapeId="0" xr:uid="{50580954-55C6-4F33-B143-E41732840F3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37" authorId="0" shapeId="0" xr:uid="{2378B063-708D-4B08-BDF3-D06FF62B12B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Q37" authorId="0" shapeId="0" xr:uid="{88CA21BC-3379-4446-9499-F20F1D416C8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R37" authorId="0" shapeId="0" xr:uid="{2003D678-104A-4F14-BDCC-51838751976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V37" authorId="0" shapeId="0" xr:uid="{3DEBDDC0-E234-4514-B492-CC328772229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W37" authorId="0" shapeId="0" xr:uid="{22E7FAD5-8EFA-4C3F-B2DC-CEEA4D1122D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37" authorId="0" shapeId="0" xr:uid="{B71108B1-116D-41FB-B9B9-49CEF9019B3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L37" authorId="0" shapeId="0" xr:uid="{F4819103-C8BF-4050-96D9-55DEBDD5CED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O37" authorId="0" shapeId="0" xr:uid="{3176021D-0315-45D2-9BCC-0CFB4C19ED6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Q37" authorId="0" shapeId="0" xr:uid="{0F28CFA5-B050-4186-A836-9B1A6139223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37" authorId="0" shapeId="0" xr:uid="{C3289906-E929-4350-89C9-5B03DA7323D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37" authorId="0" shapeId="0" xr:uid="{89155C0D-5EA8-4006-9CCE-C89A6127C5E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37" authorId="0" shapeId="0" xr:uid="{8F226F77-0BB6-4838-968C-432F3CFDD5A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37" authorId="0" shapeId="0" xr:uid="{8CEE7612-524B-4411-81C8-3C0E69818D3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37" authorId="0" shapeId="0" xr:uid="{A405EC3B-4A13-4511-8372-8D056D2911C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M37" authorId="0" shapeId="0" xr:uid="{EFA967D0-99CA-4C4B-9FC8-84F4B40A081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37" authorId="0" shapeId="0" xr:uid="{83238333-FD20-4986-A865-7887572850C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S37" authorId="0" shapeId="0" xr:uid="{5533EDEC-4916-4173-9680-CBB46761EB2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U37" authorId="0" shapeId="0" xr:uid="{8B0AD75A-0F49-4C67-ABB0-91FBD52C92F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H37" authorId="0" shapeId="0" xr:uid="{E66BF9CC-F9DA-4C4D-BBFD-C3D7955C32C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I37" authorId="0" shapeId="0" xr:uid="{F2E87607-3042-43B2-9A34-CD491086B6C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37" authorId="0" shapeId="0" xr:uid="{331947D3-ACC1-46CB-8CDB-050514B15D0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M37" authorId="0" shapeId="0" xr:uid="{027F46A5-28C8-4885-8EC3-1324376A0DE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N37" authorId="0" shapeId="0" xr:uid="{BEB61C9E-2C53-428B-82A7-DECCA5AFC07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37" authorId="0" shapeId="0" xr:uid="{84902CA6-4E2D-4222-8235-5317C82CCC2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37" authorId="0" shapeId="0" xr:uid="{BA8CE3D7-F284-4C96-8433-F64833F1F4D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Q37" authorId="0" shapeId="0" xr:uid="{01C4ECAF-03E9-40B4-B346-AB7775CA534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S37" authorId="0" shapeId="0" xr:uid="{35F41F10-A699-4959-9B9D-52ABBCAFAC5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T37" authorId="0" shapeId="0" xr:uid="{D8BC8235-FC8D-4726-80BC-62EA998EFED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U37" authorId="0" shapeId="0" xr:uid="{AF760E0F-74BA-4E5A-B1B8-AEE0185DECC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37" authorId="0" shapeId="0" xr:uid="{4951CD3A-00F8-4E9B-837B-5D0243FD841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W37" authorId="0" shapeId="0" xr:uid="{7125D774-80FC-452B-8633-7130B39BE10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A37" authorId="0" shapeId="0" xr:uid="{E39CFE2E-F987-4A5A-8E20-AC45570EBEE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B37" authorId="0" shapeId="0" xr:uid="{22D82D4D-76BD-44C3-8FAF-6E545EFFE0D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C37" authorId="0" shapeId="0" xr:uid="{D966EC24-CDF2-4BCA-A0B8-4A10B6BA9B9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37" authorId="0" shapeId="0" xr:uid="{B5290364-208C-4D74-9898-583A6D0000F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E37" authorId="0" shapeId="0" xr:uid="{D032A6B4-5949-4C08-9865-58D2C4A1D3D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R37" authorId="0" shapeId="0" xr:uid="{235289CB-6761-4CD2-8408-C0159618D2B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37" authorId="0" shapeId="0" xr:uid="{61C8280E-5654-4734-AA7C-103CD248A04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T37" authorId="0" shapeId="0" xr:uid="{4FD816BD-D34D-4CA2-AEC1-647E94295B6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37" authorId="0" shapeId="0" xr:uid="{DD16C654-7552-4AA8-9FA4-25FFFADC1AC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37" authorId="0" shapeId="0" xr:uid="{9DA51B3A-44E6-47DA-AA21-887931FABC6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37" authorId="0" shapeId="0" xr:uid="{A454C884-C087-40AB-9F14-E275BD27BE6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C37" authorId="0" shapeId="0" xr:uid="{2FBFAB44-A53B-4647-9A68-AC0AAD211C6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D37" authorId="0" shapeId="0" xr:uid="{A21D3E4F-6F29-453F-827D-263F8B41256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E37" authorId="0" shapeId="0" xr:uid="{D3075922-4DD9-45C6-915A-CBA629EC4E1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G37" authorId="0" shapeId="0" xr:uid="{54CB6EF6-C69C-4B41-B801-52316968B77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I37" authorId="0" shapeId="0" xr:uid="{3579E5C5-E35C-4BF6-A249-E2351E82C44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L37" authorId="0" shapeId="0" xr:uid="{E6EC989E-D668-496C-B48E-D11499892E7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38" authorId="0" shapeId="0" xr:uid="{B9CE4A7D-1525-4B12-BB6F-FC20AA99D44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38" authorId="0" shapeId="0" xr:uid="{0B767876-D969-4934-A3FE-5C9BABAECE4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V38" authorId="0" shapeId="0" xr:uid="{CD17A895-AB04-4155-AE10-2DA11C1F6F4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38" authorId="0" shapeId="0" xr:uid="{0069AE8F-478D-48FD-B61E-E50075DF2A1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38" authorId="0" shapeId="0" xr:uid="{848D3DB9-BA71-41AE-A43F-F396B990DCA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C38" authorId="0" shapeId="0" xr:uid="{138399C0-D072-428C-BDDD-E559F9A911E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38" authorId="0" shapeId="0" xr:uid="{B7C4BA63-3730-4F8F-BABE-F4939BA0C3D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38" authorId="0" shapeId="0" xr:uid="{1A95FE1B-1E67-42B2-8547-6D16009EA39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38" authorId="0" shapeId="0" xr:uid="{F83AEA81-7DCB-4C0E-AE2B-D99F2C35945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38" authorId="0" shapeId="0" xr:uid="{0F1A6F22-8D4E-4B57-9C7D-140B7631882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W38" authorId="0" shapeId="0" xr:uid="{EE94E2DC-376A-41C7-BF75-B3FE04365B0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Y38" authorId="0" shapeId="0" xr:uid="{820D8B71-6912-49E5-941C-F57DF90516D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38" authorId="0" shapeId="0" xr:uid="{BF1904F0-152F-4B22-B2C3-6BFD4FCB90E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38" authorId="0" shapeId="0" xr:uid="{62593510-777C-45D7-A1DB-E555B2DF752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38" authorId="0" shapeId="0" xr:uid="{532319D0-5107-4C95-902E-36913007729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38" authorId="0" shapeId="0" xr:uid="{61CA50C9-CF01-4FF0-ABF2-104808C85E1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38" authorId="0" shapeId="0" xr:uid="{7F14648B-F7FF-4435-90E1-ADAE1DE04A2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T38" authorId="0" shapeId="0" xr:uid="{FB462C58-E18B-4B47-8B12-2E3A9AA571F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U38" authorId="0" shapeId="0" xr:uid="{CF513D55-3744-46FD-81BF-A2C84AF6DAB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38" authorId="0" shapeId="0" xr:uid="{F561000F-5A0B-4127-BAA7-C5D0352A8DB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R38" authorId="0" shapeId="0" xr:uid="{B66D4337-00A5-4DE3-815E-8200D116C94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38" authorId="0" shapeId="0" xr:uid="{C40AA7DE-6D22-4EE7-9A98-B77D488DA21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38" authorId="0" shapeId="0" xr:uid="{DDF116C9-84D9-4821-8987-000A68C4D0C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38" authorId="0" shapeId="0" xr:uid="{F0AEE2B3-30A1-4E3E-910F-3FFB0B810FC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38" authorId="0" shapeId="0" xr:uid="{9C8EC378-C8A3-4BC5-923A-13827171073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38" authorId="0" shapeId="0" xr:uid="{D54A4A78-D1B4-4284-B27C-336DB14245B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38" authorId="0" shapeId="0" xr:uid="{A5737208-2C85-4F75-B344-CAEECEC250D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N38" authorId="0" shapeId="0" xr:uid="{32FFF6DD-D670-470B-80D9-A4BDF19124C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38" authorId="0" shapeId="0" xr:uid="{805DF446-32B7-4530-B626-4AB6A91E6E7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Q38" authorId="0" shapeId="0" xr:uid="{3443A701-5173-4581-B520-45BD691E267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L38" authorId="0" shapeId="0" xr:uid="{4D82156C-755A-4404-835A-C5448E4C63F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N38" authorId="0" shapeId="0" xr:uid="{7B3B9EE0-E3C4-495F-B63C-D4423711F44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O38" authorId="0" shapeId="0" xr:uid="{1EE8E567-169C-4FF6-9AB7-92CF337F651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Q38" authorId="0" shapeId="0" xr:uid="{0B7E4CB2-8EF0-43E3-9115-9C27F2BB1D5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38" authorId="0" shapeId="0" xr:uid="{75E819CA-85C1-4964-8410-5D048E98543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38" authorId="0" shapeId="0" xr:uid="{A0865D9C-D5EE-4887-9479-6D8D82471A6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38" authorId="0" shapeId="0" xr:uid="{16BB0CD4-1C5B-47EE-996C-0C96DDF5EAC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38" authorId="0" shapeId="0" xr:uid="{95463DA8-418A-4AFC-BDEF-868BA2E377F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38" authorId="0" shapeId="0" xr:uid="{E330F30C-489B-4085-808D-7A39ADC03F8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M38" authorId="0" shapeId="0" xr:uid="{ABA79E5F-2764-41ED-924F-38609922B00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B38" authorId="0" shapeId="0" xr:uid="{14C881FE-D498-49ED-A3A8-37BEA014216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E38" authorId="0" shapeId="0" xr:uid="{2198C1DA-BF91-4304-BE0C-B7B460BF52B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G38" authorId="0" shapeId="0" xr:uid="{2CA64955-FBC9-44BA-AE59-572B795C2C2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H38" authorId="0" shapeId="0" xr:uid="{6993B659-50F3-4C75-80C4-1EC466AC63A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I38" authorId="0" shapeId="0" xr:uid="{26CD3357-43CD-464E-B90F-1AD84DC216F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38" authorId="0" shapeId="0" xr:uid="{34F815C6-01D0-45EF-B320-439FD787C38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M38" authorId="0" shapeId="0" xr:uid="{EC28B137-39B8-4F67-BE89-0574F32B6BF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N38" authorId="0" shapeId="0" xr:uid="{0EF318D8-9BB2-420A-B0F3-6CA90B5CBCC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O38" authorId="0" shapeId="0" xr:uid="{E0A338A0-0DD7-412A-A3D5-EA60E81CC0B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38" authorId="0" shapeId="0" xr:uid="{9853DDF5-4D76-41FA-80D9-501C38DAB7F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Q38" authorId="0" shapeId="0" xr:uid="{30577265-6C77-4D17-8838-CC8C67999D5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S38" authorId="0" shapeId="0" xr:uid="{0A96D60B-1CFC-4D8A-BC56-BBD83405EEE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T38" authorId="0" shapeId="0" xr:uid="{193675A7-A861-4784-BE02-777189AE868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U38" authorId="0" shapeId="0" xr:uid="{FEF83B93-BBC3-42C1-BD6D-FE9E7A82CB3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38" authorId="0" shapeId="0" xr:uid="{13868367-FFCD-4D8B-B107-61D0B688C00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Z38" authorId="0" shapeId="0" xr:uid="{EC89D18F-C6CF-4A8E-85B5-2958C69D0BB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B38" authorId="0" shapeId="0" xr:uid="{1FC09B2F-7AF6-4070-820E-849AC39EB24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38" authorId="0" shapeId="0" xr:uid="{E38FD35D-723B-4A38-B0CA-C45E8F964F2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38" authorId="0" shapeId="0" xr:uid="{8C8DB397-9057-44EE-A601-EEDA380FEA3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E38" authorId="0" shapeId="0" xr:uid="{4375AA34-15A2-493A-929D-5405BEBB73E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J38" authorId="0" shapeId="0" xr:uid="{02C9EC39-1588-4065-A9CD-BA8F17423E6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K38" authorId="0" shapeId="0" xr:uid="{B1DC4F22-69F0-42EC-A803-C32848FD06B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38" authorId="0" shapeId="0" xr:uid="{FEF0C7B8-0D45-4860-B409-1CF650D6DE9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38" authorId="0" shapeId="0" xr:uid="{9F78DBDF-D5D8-4C28-AF6D-5556794DBFD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T38" authorId="0" shapeId="0" xr:uid="{529518B5-36B8-4C86-9794-B5976AC236F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38" authorId="0" shapeId="0" xr:uid="{C00F68A9-B32B-4DCF-8F50-D6727BE7359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X38" authorId="0" shapeId="0" xr:uid="{34D109EB-AE1B-4E9E-B0D2-05795E723A5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38" authorId="0" shapeId="0" xr:uid="{53320612-E59E-460B-BC6B-2204DC3A616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C38" authorId="0" shapeId="0" xr:uid="{38E72EC3-7029-458B-81D0-727B1280BBA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E38" authorId="0" shapeId="0" xr:uid="{D77E6E50-0EC0-4999-BBEB-558E3FA2245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G38" authorId="0" shapeId="0" xr:uid="{DC05B018-E8AF-44C3-8824-C59EBC1B765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I38" authorId="0" shapeId="0" xr:uid="{EAD087B6-EA3A-4DCF-B994-BC4CC6E187A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L38" authorId="0" shapeId="0" xr:uid="{0F117B8B-2338-429F-A3CB-3B94DC8142C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6" authorId="0" shapeId="0" xr:uid="{00000000-0006-0000-03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  <comment ref="F11" authorId="0" shapeId="0" xr:uid="{CDD2D304-C5CB-430D-B40A-EECF6603F5C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11" authorId="0" shapeId="0" xr:uid="{A9FA5289-F530-40BA-B858-10C3DCEE1B5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M11" authorId="0" shapeId="0" xr:uid="{7E504BDA-156B-4BFC-B57B-DDE38BE5E9A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N11" authorId="0" shapeId="0" xr:uid="{FCC3FA5C-325C-4655-94BE-826EA6C1984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11" authorId="0" shapeId="0" xr:uid="{DBF2F4CF-A347-40D0-96D6-C37663B8EBB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11" authorId="0" shapeId="0" xr:uid="{AEE248C6-2B06-43D6-8201-381E48343A2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S11" authorId="0" shapeId="0" xr:uid="{23FE1FCF-D2CF-4170-B04E-5B8E72DD053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T11" authorId="0" shapeId="0" xr:uid="{37A7A25F-04F4-45C0-B288-0332CC3201E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U11" authorId="0" shapeId="0" xr:uid="{AA337B2B-1D1D-4111-A0B8-8C5EFE3B677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11" authorId="0" shapeId="0" xr:uid="{49167352-5390-4D3D-A5D8-B43B130CED5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11" authorId="0" shapeId="0" xr:uid="{467377F2-D27A-459C-8D81-51FEDFA8FE3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11" authorId="0" shapeId="0" xr:uid="{1EAE0706-17C3-4CC1-B8B6-5AECD691339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K11" authorId="0" shapeId="0" xr:uid="{69BE693B-CF40-4709-9A53-7AF13232C8B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L11" authorId="0" shapeId="0" xr:uid="{DD9DF256-9556-4511-A3FA-0A530F116B1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11" authorId="0" shapeId="0" xr:uid="{A69FC28C-A856-479C-916C-7FF143D700C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B11" authorId="0" shapeId="0" xr:uid="{080C93AE-88AF-4F05-A11F-609479982E0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1" authorId="0" shapeId="0" xr:uid="{F04E7AD9-72BD-4534-8A2F-ADFEED8D819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11" authorId="0" shapeId="0" xr:uid="{6636629B-DAC3-49F4-AE9A-BDEB956B90A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J11" authorId="0" shapeId="0" xr:uid="{8C11EAB8-A233-4048-8D4F-CB09A579109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11" authorId="0" shapeId="0" xr:uid="{3C2CB0E3-1AE8-4240-8014-6BABBC5D696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11" authorId="0" shapeId="0" xr:uid="{B5BB66DA-35AC-48B5-BAF2-D46BACF6579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P11" authorId="0" shapeId="0" xr:uid="{AA7D16FA-320B-43C1-B9A9-3B8A51BF3C6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11" authorId="0" shapeId="0" xr:uid="{FE8D3052-9307-46E0-A886-B5A090A3CC7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1" authorId="0" shapeId="0" xr:uid="{04E0DE87-F6E9-4C9D-9B6B-9230A71FD3A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11" authorId="0" shapeId="0" xr:uid="{5A809E4A-147C-4DBA-A1E3-908270D6F05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12" authorId="0" shapeId="0" xr:uid="{5BBDFA27-75F4-4C1A-9288-4AAE70505A6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12" authorId="0" shapeId="0" xr:uid="{11C7A662-C601-4A81-BB56-0E021E8384B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12" authorId="0" shapeId="0" xr:uid="{2B40F1E6-E833-468D-A1A4-441FE7ED031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N12" authorId="0" shapeId="0" xr:uid="{1BCB6EDA-F907-4752-9E8C-108C960D098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12" authorId="0" shapeId="0" xr:uid="{FCB77089-AFD4-488B-9F3F-B914E56F541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12" authorId="0" shapeId="0" xr:uid="{679E8BD5-6F5A-4239-AC0B-B9CBA7A050A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S12" authorId="0" shapeId="0" xr:uid="{0DE892A4-D458-498A-BDCD-548337FCF38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T12" authorId="0" shapeId="0" xr:uid="{A0044DA3-A3AC-4B0B-8867-A56A0F787E0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U12" authorId="0" shapeId="0" xr:uid="{60D4D9C1-7B43-4B51-898D-0EBC304567D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12" authorId="0" shapeId="0" xr:uid="{741FEBAD-C97D-4760-8266-20AEC44A2FD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12" authorId="0" shapeId="0" xr:uid="{16A9241E-A137-49F8-9F93-AEB7ECEC20C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12" authorId="0" shapeId="0" xr:uid="{20771B49-7110-4ACD-997E-F659FE7160F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12" authorId="0" shapeId="0" xr:uid="{1BC43735-6842-47F8-A050-55F1EE5980C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12" authorId="0" shapeId="0" xr:uid="{3EA2B43B-FF67-4F6C-AC5E-23E7DA5808F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L12" authorId="0" shapeId="0" xr:uid="{0F3B32D5-406D-4530-BD01-338343FDC04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12" authorId="0" shapeId="0" xr:uid="{AE3493A0-41BA-4B74-B5DB-C42178B82C1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B12" authorId="0" shapeId="0" xr:uid="{6D003242-D8FE-434A-8EE9-DFEF373D503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2" authorId="0" shapeId="0" xr:uid="{EE12896F-7404-44A8-84ED-77EB94A0482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12" authorId="0" shapeId="0" xr:uid="{0E2E8DCB-602C-4155-8714-FD4B39A265C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J12" authorId="0" shapeId="0" xr:uid="{EAE6F922-C83E-49E2-A6FC-EC50D48E13E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12" authorId="0" shapeId="0" xr:uid="{2B403744-91AC-415A-B91E-F3139719B80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12" authorId="0" shapeId="0" xr:uid="{B5090795-EBBC-4F10-964B-2904FBAB4AE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P12" authorId="0" shapeId="0" xr:uid="{AD650CC2-0BB4-4D8C-A68E-B9DE1B562F8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12" authorId="0" shapeId="0" xr:uid="{787CD915-8078-4459-83BC-AB4A6F496B9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2" authorId="0" shapeId="0" xr:uid="{5B8E14E2-08E6-47E9-A03A-4D8AB14E823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12" authorId="0" shapeId="0" xr:uid="{6DD659EC-283B-4248-A1C4-97901DA3FF8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13" authorId="0" shapeId="0" xr:uid="{2D0DE1BE-8B61-40ED-A767-3876C630E6E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13" authorId="0" shapeId="0" xr:uid="{12EA370F-DC66-4B4B-A4C1-50C06B911E4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13" authorId="0" shapeId="0" xr:uid="{74C70361-CC8A-4C6F-BA3E-0E28E6F5DD3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13" authorId="0" shapeId="0" xr:uid="{B54E5629-6E00-4EB6-9023-F9EFD8E60D3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M13" authorId="0" shapeId="0" xr:uid="{F48B3379-1192-4E3D-A2DF-6B00C217561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N13" authorId="0" shapeId="0" xr:uid="{43BEC814-74CE-4D96-B1EE-2A9770D2C10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13" authorId="0" shapeId="0" xr:uid="{7D4ADA67-1CE9-4017-86CE-A9A925C0E54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S13" authorId="0" shapeId="0" xr:uid="{E8F607BA-AD2B-4D75-A878-C1FBF78DBB2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T13" authorId="0" shapeId="0" xr:uid="{787E3BF0-AE99-4798-B185-DB22583DEBB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13" authorId="0" shapeId="0" xr:uid="{73DDF1DC-4DF6-48F0-8E8B-451C2E169BE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13" authorId="0" shapeId="0" xr:uid="{FC1F914F-55C2-4D44-B776-760AAE22C4C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13" authorId="0" shapeId="0" xr:uid="{359CF499-4F8B-4AB0-A215-2CB93D5ED04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N13" authorId="0" shapeId="0" xr:uid="{6E7915BB-CC48-464F-8D2F-34907216760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13" authorId="0" shapeId="0" xr:uid="{958F759F-738F-43DD-B062-5361ECC6001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13" authorId="0" shapeId="0" xr:uid="{B7A44C44-698D-421C-B20B-354F04B9EED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3" authorId="0" shapeId="0" xr:uid="{1B1C1BBE-DE4E-48FD-866B-D06E91AA9B5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13" authorId="0" shapeId="0" xr:uid="{42ADAE73-84EE-478D-9FA1-D4AFDD998B0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J13" authorId="0" shapeId="0" xr:uid="{3D339F23-D71C-48BB-AA25-89A17BBC697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13" authorId="0" shapeId="0" xr:uid="{1F9DCD31-6A0F-4D52-AB93-E80B5010ABB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P13" authorId="0" shapeId="0" xr:uid="{61E8B3BE-51C7-4B1D-9BE9-A44472EF0B7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13" authorId="0" shapeId="0" xr:uid="{97C6371C-647F-489C-B406-5F4EDE9F4E1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S13" authorId="0" shapeId="0" xr:uid="{87A9FD25-0B58-4B37-9F32-C5715B519C4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14" authorId="0" shapeId="0" xr:uid="{70C7CEFF-A58E-42AE-99A7-30E1C57F957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14" authorId="0" shapeId="0" xr:uid="{9950D490-5317-4DF1-87DE-2876CCB3EB9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14" authorId="0" shapeId="0" xr:uid="{55EA87A9-D5B5-4082-B204-DDC23C17AF6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14" authorId="0" shapeId="0" xr:uid="{4C7061B4-D60E-48D2-A436-1CB60233AD4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M14" authorId="0" shapeId="0" xr:uid="{27A629B8-3AD4-4302-A179-B9A792FF6B5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N14" authorId="0" shapeId="0" xr:uid="{629BBA2E-C2B9-4360-BB92-79417F2A266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O14" authorId="0" shapeId="0" xr:uid="{5EBA3B4A-4DE2-4503-897F-EA0C7FC24CF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14" authorId="0" shapeId="0" xr:uid="{30704E00-9059-4CF1-B52B-D0A1A09AD5A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Q14" authorId="0" shapeId="0" xr:uid="{A0754563-C4CE-4A77-ACA0-032380D8153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14" authorId="0" shapeId="0" xr:uid="{4DC6E3DC-764B-4F2B-A441-FCEB8E41263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S14" authorId="0" shapeId="0" xr:uid="{D0E8407B-42C2-40A8-B193-7429797874A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T14" authorId="0" shapeId="0" xr:uid="{B69A9903-82F0-4E8E-919E-F69BD17009C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U14" authorId="0" shapeId="0" xr:uid="{3A976F0A-16CE-4EF2-9537-91A814AA3EB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14" authorId="0" shapeId="0" xr:uid="{B3F2D340-37F2-46B0-8D67-57961F78B58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14" authorId="0" shapeId="0" xr:uid="{EA26991E-44DD-4E63-A31D-F156BE5159D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14" authorId="0" shapeId="0" xr:uid="{6EA3C340-9F36-4AB0-96A6-36A2E61AAD9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K14" authorId="0" shapeId="0" xr:uid="{D485AA99-D27A-4604-A488-BB2E056FC39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14" authorId="0" shapeId="0" xr:uid="{014D760D-AE16-4178-AB7A-6751A24E1E6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B14" authorId="0" shapeId="0" xr:uid="{911E0AF8-5B03-44B2-A1C7-DF0CCF7D411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4" authorId="0" shapeId="0" xr:uid="{EB576038-48A8-4002-BC43-D8EE13EC6DB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14" authorId="0" shapeId="0" xr:uid="{1BFF879D-A8B1-4856-9BD1-5C6561300EC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J14" authorId="0" shapeId="0" xr:uid="{DCF643F4-59A3-45D6-96B8-F9D939F2AAF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14" authorId="0" shapeId="0" xr:uid="{0389148B-195B-4FCF-A734-3E253941667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14" authorId="0" shapeId="0" xr:uid="{1F5689DC-65CE-4415-84FB-CFCE114A4F9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14" authorId="0" shapeId="0" xr:uid="{61C03461-6360-43DB-8D6D-35B7653BF31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P14" authorId="0" shapeId="0" xr:uid="{6BFE9F49-A33B-4196-BEE8-8DC5ECC98AA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14" authorId="0" shapeId="0" xr:uid="{E4F023AD-EE12-40C1-A04C-8A10F22C169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4" authorId="0" shapeId="0" xr:uid="{F64A1188-EFA0-4FBA-AF38-7386D5B0D84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14" authorId="0" shapeId="0" xr:uid="{F130B4AA-8B5E-4977-BED3-8EE888A946D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15" authorId="0" shapeId="0" xr:uid="{D8AC1953-5C9B-41C0-AB7C-8CFA9107219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15" authorId="0" shapeId="0" xr:uid="{47D82A66-03F6-4FE7-A647-F64EF5A4389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15" authorId="0" shapeId="0" xr:uid="{E4C21B6D-B8C8-4274-9C53-1343AF5EA41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15" authorId="0" shapeId="0" xr:uid="{75C2570F-A233-4E71-95F0-73211B9C567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15" authorId="0" shapeId="0" xr:uid="{5B5C9B0E-ECA0-4E0D-8085-ADC85E61664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M15" authorId="0" shapeId="0" xr:uid="{EA7D34C0-2032-4ED0-AE51-66F4B3B51AC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N15" authorId="0" shapeId="0" xr:uid="{C7EE1456-6DDD-44FE-9498-0B0DD89D7FF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O15" authorId="0" shapeId="0" xr:uid="{0C5D7C93-8BEF-4403-A103-C5200C9D494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P15" authorId="0" shapeId="0" xr:uid="{31A76730-DB4B-4375-B4EE-36CC362187B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Q15" authorId="0" shapeId="0" xr:uid="{139160EC-60EB-43F7-B1FD-67B5B317D4F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15" authorId="0" shapeId="0" xr:uid="{989FD5D2-A4EE-49EB-92C9-1993EA7A738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S15" authorId="0" shapeId="0" xr:uid="{F94DA87D-42FE-459E-9820-C199D997ADE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T15" authorId="0" shapeId="0" xr:uid="{2CC8D7C6-C876-4549-A9E5-FD3358543DD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15" authorId="0" shapeId="0" xr:uid="{4403ADBE-F5F7-455C-B049-6D9B2434100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15" authorId="0" shapeId="0" xr:uid="{509740DB-FDD2-452F-A0E8-30176F2DA6B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15" authorId="0" shapeId="0" xr:uid="{C3970C89-5233-4D6E-9B74-0C88D5635A7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F15" authorId="0" shapeId="0" xr:uid="{D2F2CA58-34E5-4DAC-8B17-51E56E6BE5D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K15" authorId="0" shapeId="0" xr:uid="{59253775-9E67-413D-B97B-7CA0CD5CEBC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L15" authorId="0" shapeId="0" xr:uid="{F236BF65-B8AA-4D70-9522-60F00B722B1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15" authorId="0" shapeId="0" xr:uid="{231BB0D4-5118-441D-A00D-E3D5B014BA0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B15" authorId="0" shapeId="0" xr:uid="{8836DFD8-23AD-4DAD-A878-0C2ECE890DD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5" authorId="0" shapeId="0" xr:uid="{7C7D74A7-1305-48A1-A78F-4B1E5B2FB29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15" authorId="0" shapeId="0" xr:uid="{985AE850-BD7A-4C5E-A9B9-5154389E56F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J15" authorId="0" shapeId="0" xr:uid="{35A7AAC0-253B-470B-96F2-7347703C307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15" authorId="0" shapeId="0" xr:uid="{DA7B710F-F562-41B9-8330-BA8241E23C9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15" authorId="0" shapeId="0" xr:uid="{7E3F7B0F-9DAB-4A75-A099-0F729A09F47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15" authorId="0" shapeId="0" xr:uid="{45537506-7035-4F69-BA63-0ADBAECB5B9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P15" authorId="0" shapeId="0" xr:uid="{46301C53-CE0A-4D38-9246-C9AA90FD414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15" authorId="0" shapeId="0" xr:uid="{8647B59B-D986-4230-A822-422F5D480EC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S15" authorId="0" shapeId="0" xr:uid="{B5A084E5-5F24-49BA-8B5F-29D5B753B5E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16" authorId="0" shapeId="0" xr:uid="{58E9ABF3-EA59-46B3-B8A7-DAF163AD7EC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16" authorId="0" shapeId="0" xr:uid="{91B70777-A686-4921-8B27-CB013E5FBA9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16" authorId="0" shapeId="0" xr:uid="{127B8618-42AA-44C0-B19B-79C7F8BCC04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16" authorId="0" shapeId="0" xr:uid="{3DE0AFFA-21BD-4222-BDC1-2BFEB5AD99A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M16" authorId="0" shapeId="0" xr:uid="{A83A1372-9900-4633-B1F7-2FA482B110F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N16" authorId="0" shapeId="0" xr:uid="{D4C47CA9-1E0F-4C45-8AB4-08554D255E1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16" authorId="0" shapeId="0" xr:uid="{EB425541-CD04-40A5-BF13-71BC0CA556F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16" authorId="0" shapeId="0" xr:uid="{16EBE6FF-A29C-4302-8407-F69EE9ED172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T16" authorId="0" shapeId="0" xr:uid="{A78CB10C-633B-43E2-B86A-FD4780012A0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U16" authorId="0" shapeId="0" xr:uid="{EA82947C-A5E5-4B97-8467-07AA0B52035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V16" authorId="0" shapeId="0" xr:uid="{412B1477-A729-47D3-BD5B-A5DE97E7E16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16" authorId="0" shapeId="0" xr:uid="{1BD4C0EB-B6FB-42B4-8641-D610FE2DC9D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16" authorId="0" shapeId="0" xr:uid="{33A32F84-E061-41B9-9F41-0D8354C859A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16" authorId="0" shapeId="0" xr:uid="{4878779C-B23A-488A-A68C-A3788F7DDAD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16" authorId="0" shapeId="0" xr:uid="{D38D5DEC-1827-45FE-BDDF-A1523B835FE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16" authorId="0" shapeId="0" xr:uid="{147CC96D-6A00-4CE8-8F7D-86DDFE6EAB7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16" authorId="0" shapeId="0" xr:uid="{2EB65619-6073-4C37-BDF5-3C0742E4A5E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16" authorId="0" shapeId="0" xr:uid="{D4567ADB-BBFC-4611-80C4-28A10544BB0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B16" authorId="0" shapeId="0" xr:uid="{E030D822-791D-4D3A-A68C-875E58B8D61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6" authorId="0" shapeId="0" xr:uid="{3F6E0188-04F5-4C31-93EB-D1C0DCC1C0B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16" authorId="0" shapeId="0" xr:uid="{D1B2FEFC-D79E-46E5-AFA3-7F2E0894A24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J16" authorId="0" shapeId="0" xr:uid="{A7841492-1E66-4E48-B2AD-6A6D13141C9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P16" authorId="0" shapeId="0" xr:uid="{DDFC8232-15EC-4557-95FF-9B51F338B9E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16" authorId="0" shapeId="0" xr:uid="{DB9F5CB8-F24E-421A-9605-F912352BA32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R16" authorId="0" shapeId="0" xr:uid="{86F34066-0073-4177-BD47-FE2F854339A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16" authorId="0" shapeId="0" xr:uid="{6EFCCDD4-4455-4FD9-ADB5-7757F11CFF3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17" authorId="0" shapeId="0" xr:uid="{EFBCF7C4-1D38-4BE1-887C-7A460E8192A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17" authorId="0" shapeId="0" xr:uid="{8695931A-DD24-47BF-94E9-FEA28AE55BC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17" authorId="0" shapeId="0" xr:uid="{8AE4F024-E540-4A0E-849F-AFBABCCDB8C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M17" authorId="0" shapeId="0" xr:uid="{563A5883-AB45-48F9-AEDD-23E8A6E5043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N17" authorId="0" shapeId="0" xr:uid="{E84076A1-28CC-4BB4-A74C-EC37CC4A110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O17" authorId="0" shapeId="0" xr:uid="{0D7FCA45-020E-4E71-8A0A-F755BCB989E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17" authorId="0" shapeId="0" xr:uid="{4490DAE5-C0CE-4570-876D-A717FB7C82D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17" authorId="0" shapeId="0" xr:uid="{D8ADE365-45EC-4948-9FA0-79A549A51AF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S17" authorId="0" shapeId="0" xr:uid="{6E963BC2-A371-4DC7-BBC5-A2AB8C8CE42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U17" authorId="0" shapeId="0" xr:uid="{BC07C294-8EFA-4EF0-98A1-5CEC60F5622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V17" authorId="0" shapeId="0" xr:uid="{619699AB-172F-4F06-BE34-A94D61C9D33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17" authorId="0" shapeId="0" xr:uid="{150A9AED-47F3-4B0F-A1BB-F0A1E8D91DA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17" authorId="0" shapeId="0" xr:uid="{75A44E60-EB46-4BF6-952B-9E01AC42BD5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17" authorId="0" shapeId="0" xr:uid="{8BF82C56-972D-4462-B8B1-594FF3D3CB8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17" authorId="0" shapeId="0" xr:uid="{0025B8DF-6081-46F6-BD29-E9C6312743A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17" authorId="0" shapeId="0" xr:uid="{D30813C2-D199-49F7-A6A6-422361A959F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17" authorId="0" shapeId="0" xr:uid="{C4210DC9-33B6-460D-8B17-C32A98F8316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B17" authorId="0" shapeId="0" xr:uid="{B33D5E6B-FF34-4FBC-A013-4845ED308AD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7" authorId="0" shapeId="0" xr:uid="{84BC9528-41B3-4197-8667-83C76346E3F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I17" authorId="0" shapeId="0" xr:uid="{38257A8E-E78F-4E90-A2B2-5AEB8F01136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J17" authorId="0" shapeId="0" xr:uid="{7456FB44-C4FB-4C3C-AFDA-701FD6F15F1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17" authorId="0" shapeId="0" xr:uid="{A062E4E6-8A97-4008-8B5A-6557CBA9A42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17" authorId="0" shapeId="0" xr:uid="{FA846391-2777-451E-B73F-EAB031336FD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P17" authorId="0" shapeId="0" xr:uid="{BB7BC1E3-1969-429C-A5D4-3EEA379B2D5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17" authorId="0" shapeId="0" xr:uid="{8D05DFD9-4D1D-4BF9-9226-7037CB0DA8F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R17" authorId="0" shapeId="0" xr:uid="{2C75D968-BE68-457D-B9F1-D74B8F8851F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17" authorId="0" shapeId="0" xr:uid="{F6F93CBD-0DA6-4D21-BC55-6E99AFBBA67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18" authorId="0" shapeId="0" xr:uid="{6BA50E3F-7CD6-4B30-87E2-89D16650A27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18" authorId="0" shapeId="0" xr:uid="{9BD76F5E-F994-4B08-B86B-310705F4FE4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M18" authorId="0" shapeId="0" xr:uid="{BF55AA95-4950-4748-9194-0C26233ACA9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N18" authorId="0" shapeId="0" xr:uid="{31ED6192-BC6F-4626-AD60-6360398FF8C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18" authorId="0" shapeId="0" xr:uid="{B00D92C9-EE5F-451F-8115-A25E10840FD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18" authorId="0" shapeId="0" xr:uid="{AE6D7971-D5B6-4DD4-869D-99462C85E67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S18" authorId="0" shapeId="0" xr:uid="{070429C6-96D9-45B8-8BAC-AF4AFD7F7A9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T18" authorId="0" shapeId="0" xr:uid="{A12FCAB2-C45E-4156-A3EB-5AEC59ECF38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U18" authorId="0" shapeId="0" xr:uid="{A8CC50DB-899C-4B3A-9593-419AEFD533C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18" authorId="0" shapeId="0" xr:uid="{03C997E5-3B78-4454-B4BE-DC736E88F80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18" authorId="0" shapeId="0" xr:uid="{5492EDC2-5BA7-4ABB-A120-002512FEE8A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18" authorId="0" shapeId="0" xr:uid="{A71A8DA8-5EAF-4196-8FB3-D2E834412E3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18" authorId="0" shapeId="0" xr:uid="{C85F487C-ED1A-4A0F-BE3F-CF97C1F47A6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18" authorId="0" shapeId="0" xr:uid="{0C202493-748A-4018-8C2D-4F87DE596FB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18" authorId="0" shapeId="0" xr:uid="{225B7844-9CEF-441C-93BF-75FFEA2BC3A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H18" authorId="0" shapeId="0" xr:uid="{6620985D-FD5A-4ED9-B186-0C82394583B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I18" authorId="0" shapeId="0" xr:uid="{AB50609D-CAE9-4F7A-95DB-E9B57123C8B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J18" authorId="0" shapeId="0" xr:uid="{146987BE-121A-4A3B-AEF7-88F4B518CCB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18" authorId="0" shapeId="0" xr:uid="{D159DCB9-39BB-48BD-A1FB-04AA5D91ECC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18" authorId="0" shapeId="0" xr:uid="{AE1DD3BA-BA6F-4200-816B-DDDAED40BAF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P18" authorId="0" shapeId="0" xr:uid="{C447AD4A-7E15-4945-9D32-68147CC49D4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18" authorId="0" shapeId="0" xr:uid="{AC1C347A-5077-4846-81D1-7E09752CFBA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S18" authorId="0" shapeId="0" xr:uid="{C1F0EE8E-C93E-4A41-B4C7-04D3518E6BE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19" authorId="0" shapeId="0" xr:uid="{CB1467B5-12C1-4805-A99B-0883F759D46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19" authorId="0" shapeId="0" xr:uid="{93D30D9E-B56E-411E-B053-697F8F2A150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L19" authorId="0" shapeId="0" xr:uid="{94348654-20ED-4A25-A896-0692876431E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M19" authorId="0" shapeId="0" xr:uid="{C7833A3C-BF24-49BD-B1F5-6A07F2B39F5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N19" authorId="0" shapeId="0" xr:uid="{C7847790-3691-4937-A510-D56F7D03FD5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19" authorId="0" shapeId="0" xr:uid="{91029F0C-2669-48A3-B700-84C9F5C7D17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19" authorId="0" shapeId="0" xr:uid="{9AF89392-44F9-43B8-B413-58EAE191519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S19" authorId="0" shapeId="0" xr:uid="{70527036-4877-4D16-87DA-67152F4E686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T19" authorId="0" shapeId="0" xr:uid="{1854CEDB-0220-4A63-8D22-2E3950C9292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U19" authorId="0" shapeId="0" xr:uid="{DCA38856-EC50-45DF-9F90-9F642695F70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19" authorId="0" shapeId="0" xr:uid="{9E9C0544-724D-4DD1-8FBC-1D9C411875D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19" authorId="0" shapeId="0" xr:uid="{53321251-D2ED-433F-9E09-A4F4D7682AD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19" authorId="0" shapeId="0" xr:uid="{434138B3-498D-4939-899F-BD7AC4E935C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19" authorId="0" shapeId="0" xr:uid="{3BD8F87C-770E-4A3E-89BF-FD4775F568B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19" authorId="0" shapeId="0" xr:uid="{24B108B2-A5E9-43DF-B86B-977B4D3E1E7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19" authorId="0" shapeId="0" xr:uid="{67E7F7E7-8B41-47DF-AAF0-609F4339C8D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19" authorId="0" shapeId="0" xr:uid="{E59356B0-7CDF-4A5B-AD55-FD393E3837E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B19" authorId="0" shapeId="0" xr:uid="{A2CB1BA0-82E9-45FE-BE67-7885AD635EB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9" authorId="0" shapeId="0" xr:uid="{E5308BCD-0059-449F-A734-4730CCEF3EC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19" authorId="0" shapeId="0" xr:uid="{4399A188-5AA6-4C09-90D0-D952CE70AE0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J19" authorId="0" shapeId="0" xr:uid="{A8B4B094-50B9-4766-B43A-98650CEAD6B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19" authorId="0" shapeId="0" xr:uid="{0B90D28C-1862-4EEC-BB44-F8586F70B0E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19" authorId="0" shapeId="0" xr:uid="{8BA4BF68-62BA-4D4F-AB23-D57093015E6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P19" authorId="0" shapeId="0" xr:uid="{3683DD01-A950-4D02-98A1-171DB70E649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19" authorId="0" shapeId="0" xr:uid="{5051659E-1845-42CD-862F-E9510689145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9" authorId="0" shapeId="0" xr:uid="{AA57B8A2-8D69-42BD-A5B4-FC796F03985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19" authorId="0" shapeId="0" xr:uid="{0B458D55-199D-4E10-8CE4-9EF6413D7DC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20" authorId="0" shapeId="0" xr:uid="{FD082BE7-1D60-4EBB-8F49-279F5244CE1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20" authorId="0" shapeId="0" xr:uid="{78D9A856-26D3-4589-B912-402E3C01090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20" authorId="0" shapeId="0" xr:uid="{E9EF4059-DF9E-42E3-8415-90B0CE564E0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20" authorId="0" shapeId="0" xr:uid="{86014337-9BE1-491B-8416-2FE450E0A7F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N20" authorId="0" shapeId="0" xr:uid="{8F7D2326-AEDE-4606-9369-774D37149FA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O20" authorId="0" shapeId="0" xr:uid="{03DC052B-4108-45CA-82D7-1F2C04CD4D6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P20" authorId="0" shapeId="0" xr:uid="{3319CF79-15D3-4408-AF25-2D7F1022B96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20" authorId="0" shapeId="0" xr:uid="{AC13C802-10AD-4F7D-87FD-098273C1752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S20" authorId="0" shapeId="0" xr:uid="{3EDE69C6-E6E8-42A3-B632-19DC162B44C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T20" authorId="0" shapeId="0" xr:uid="{1330C24A-E343-453C-ADD8-E114307B42D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20" authorId="0" shapeId="0" xr:uid="{549976ED-EAC9-4125-8681-49A29CF61E9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20" authorId="0" shapeId="0" xr:uid="{CE40D62A-6F45-40EB-83E5-2E4F5A377DA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20" authorId="0" shapeId="0" xr:uid="{2E8087E1-8820-44F3-9411-D882FE84F68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20" authorId="0" shapeId="0" xr:uid="{92F18BD0-BA96-41C7-9D80-5B3D0E0ADED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20" authorId="0" shapeId="0" xr:uid="{136B9F05-4466-4678-9B4E-1393D2B6E2D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F20" authorId="0" shapeId="0" xr:uid="{1901E410-F233-45C7-B6E6-64906FA2AD8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20" authorId="0" shapeId="0" xr:uid="{BFBC85C5-078E-44A0-A63D-B70ACC086F3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20" authorId="0" shapeId="0" xr:uid="{034DCAFB-BC7A-4133-8718-E13810EC3B5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20" authorId="0" shapeId="0" xr:uid="{9C433229-4E6F-4EF9-8470-5C0B1A829F2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L20" authorId="0" shapeId="0" xr:uid="{F5DDC238-43C3-4444-80D5-68A447C76A6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20" authorId="0" shapeId="0" xr:uid="{3F70A785-E412-43E1-B844-3EEFA2530C0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B20" authorId="0" shapeId="0" xr:uid="{FA20089B-B728-451D-A266-63062C3EAFC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20" authorId="0" shapeId="0" xr:uid="{7F069B72-542E-4632-BA41-E0DB2BCE0C2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20" authorId="0" shapeId="0" xr:uid="{4DF50BF6-8424-43A4-98B8-71C78F2B636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J20" authorId="0" shapeId="0" xr:uid="{796B88B5-FCBF-47CC-BBD1-DEECCCA789E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20" authorId="0" shapeId="0" xr:uid="{1B7E89C7-94CF-4BFB-8DA8-3FEA954A526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20" authorId="0" shapeId="0" xr:uid="{C63BBF19-C1DA-4E46-9566-46A6E49F508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20" authorId="0" shapeId="0" xr:uid="{F1F7D56B-7DB8-4DFB-9CEB-009F6E2E10F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P20" authorId="0" shapeId="0" xr:uid="{765F176B-E6F9-4601-9265-9FF464064E5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20" authorId="0" shapeId="0" xr:uid="{5DFFAEB0-9396-4F5E-93E3-C23973756CD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20" authorId="0" shapeId="0" xr:uid="{E2BBE06D-DFC7-4C60-B45A-E6BE9505552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20" authorId="0" shapeId="0" xr:uid="{9A90C189-4631-49D6-B455-105A613B82B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21" authorId="0" shapeId="0" xr:uid="{2F06A7AA-DDDE-4A23-BA95-0DC4ADD0938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21" authorId="0" shapeId="0" xr:uid="{773E739D-825B-45BE-A027-8EC7E75697C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21" authorId="0" shapeId="0" xr:uid="{D75F60E2-677A-4571-8E9A-41F6ABDAA29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M21" authorId="0" shapeId="0" xr:uid="{1E5B4B52-9A09-4A28-9FF3-6C336AD0270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N21" authorId="0" shapeId="0" xr:uid="{9A34EC26-977D-43A0-A06A-7D8E832EAC7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O21" authorId="0" shapeId="0" xr:uid="{8C7635A1-9CE7-4C14-8CB2-ADD5C848F91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S21" authorId="0" shapeId="0" xr:uid="{5BD8BF81-E3D8-4EF4-908C-BC404EC8CE5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T21" authorId="0" shapeId="0" xr:uid="{B5A47A09-B83E-4A2F-AB2F-15ABC390125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U21" authorId="0" shapeId="0" xr:uid="{758BEC11-9F0C-4601-957B-0D0898AF646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21" authorId="0" shapeId="0" xr:uid="{F8520AA4-9368-4226-924A-FFAF4659234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21" authorId="0" shapeId="0" xr:uid="{4365EE35-B52B-482C-A89C-2D25A841784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21" authorId="0" shapeId="0" xr:uid="{282DF849-2F72-4208-9872-898548BF975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21" authorId="0" shapeId="0" xr:uid="{3EE47D09-C53E-4180-B354-372FC7FB3D2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21" authorId="0" shapeId="0" xr:uid="{4D6C9505-78A2-48A5-A968-AE7C005FB57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21" authorId="0" shapeId="0" xr:uid="{F74C58AE-2A59-4A3A-A745-720187EC403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21" authorId="0" shapeId="0" xr:uid="{AB1D8BC4-600E-4A04-B3F9-AE2A8B43966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B21" authorId="0" shapeId="0" xr:uid="{5A00B8D2-D8B1-41F8-AF40-1C447A97078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21" authorId="0" shapeId="0" xr:uid="{B2213DB0-ED36-4FCA-9D8F-DE12D033372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21" authorId="0" shapeId="0" xr:uid="{FA0F283C-FE20-4604-8087-D48F499757A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21" authorId="0" shapeId="0" xr:uid="{EE5E2C34-7553-4E83-A1C4-63F8BCCE8DD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21" authorId="0" shapeId="0" xr:uid="{85B1849C-7013-40CD-9EDF-21B35CF68A5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P21" authorId="0" shapeId="0" xr:uid="{FF9A3F3E-25FF-4CAE-ACBC-EBE8E8AB3FD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21" authorId="0" shapeId="0" xr:uid="{9A4E2D27-7C76-4527-82CE-2BC1901C4D5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S21" authorId="0" shapeId="0" xr:uid="{F4F1C202-9B74-425C-B222-66ACADB70EE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22" authorId="0" shapeId="0" xr:uid="{84ECF4B9-FC85-44A4-B8BD-B88764764CB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22" authorId="0" shapeId="0" xr:uid="{7EFF477D-7BF3-4A19-9BCE-1A4D9C6F200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22" authorId="0" shapeId="0" xr:uid="{585DE053-FFD3-4A55-B81D-48E6FE469D9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22" authorId="0" shapeId="0" xr:uid="{3B8F46A1-557E-4102-AA15-6B0BA42DFB7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M22" authorId="0" shapeId="0" xr:uid="{DD280CC2-B9B6-45D4-B736-8494358A759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N22" authorId="0" shapeId="0" xr:uid="{A61ECC65-E2EF-456C-8236-8ABE63068F0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22" authorId="0" shapeId="0" xr:uid="{AFB768C6-7F89-40D4-B7E8-5F928AA325A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S22" authorId="0" shapeId="0" xr:uid="{55EBB96C-7EE9-4D85-B7B7-2B9D2756C6C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T22" authorId="0" shapeId="0" xr:uid="{0F999ED5-FA3D-44F8-B138-F98B13537D0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22" authorId="0" shapeId="0" xr:uid="{3D9CB8EF-1FE6-4233-AB1A-297F7B937D5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22" authorId="0" shapeId="0" xr:uid="{CB205D23-4E4D-4BC8-9162-D45734B4DB6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22" authorId="0" shapeId="0" xr:uid="{0E82F032-93A5-412D-9A54-59859627136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22" authorId="0" shapeId="0" xr:uid="{65DCA58F-CCCD-4937-B04D-EE3DA7C97BC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22" authorId="0" shapeId="0" xr:uid="{1C1B160B-5144-4D77-8D28-C9261983977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22" authorId="0" shapeId="0" xr:uid="{90A5070F-E942-4225-9FEC-77D2C67C7B9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I22" authorId="0" shapeId="0" xr:uid="{874589A7-126D-47D3-9C11-E03E5546E77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K22" authorId="0" shapeId="0" xr:uid="{D46B9D8D-4FB0-4E5B-89AD-6140F5A57B8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22" authorId="0" shapeId="0" xr:uid="{843953B8-5DD8-4ECD-9EF2-F25B4CFFBF4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B22" authorId="0" shapeId="0" xr:uid="{C716F945-DB39-4DA9-93AB-8C2A069A4D2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22" authorId="0" shapeId="0" xr:uid="{2FD90EA7-DCFF-401C-92FB-EB824037F37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22" authorId="0" shapeId="0" xr:uid="{EDAD3874-780E-4528-B24E-C385A144688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K22" authorId="0" shapeId="0" xr:uid="{F21ABBA6-5E85-4189-BADD-5562C8B71B8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22" authorId="0" shapeId="0" xr:uid="{D55FA03D-DD49-45A3-9EBC-EB13BBA042C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P22" authorId="0" shapeId="0" xr:uid="{CD11809E-C775-45B7-9F71-0FFC1A2E7B0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22" authorId="0" shapeId="0" xr:uid="{98F6EE6B-A191-46BA-9491-E7C696D48BB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22" authorId="0" shapeId="0" xr:uid="{F0D6904D-850A-48BD-BEA3-E3E3AD122D7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22" authorId="0" shapeId="0" xr:uid="{06AB1081-4EEC-4A5E-B3E8-0925A202EFC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23" authorId="0" shapeId="0" xr:uid="{38DB7D29-30C9-4001-9CC2-3C8E65EA30F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23" authorId="0" shapeId="0" xr:uid="{CC70C806-0ACA-43DC-8D54-FAC5B87BC14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L23" authorId="0" shapeId="0" xr:uid="{6A9D504B-53B7-49A8-B8EF-BE9012831ED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M23" authorId="0" shapeId="0" xr:uid="{C7E355B7-51C6-4E95-8EBE-012E0365DA7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N23" authorId="0" shapeId="0" xr:uid="{76D732AF-25FE-48B2-A86B-7FE0E561463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23" authorId="0" shapeId="0" xr:uid="{20E32189-4C41-460D-8E79-B7AFA2ED78F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23" authorId="0" shapeId="0" xr:uid="{54AC5594-A487-4D46-B769-F18C3B32862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S23" authorId="0" shapeId="0" xr:uid="{22515BB2-6A63-4C9F-B295-2FB029F55EE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T23" authorId="0" shapeId="0" xr:uid="{B42EB77D-A0D6-43C5-AA02-9255F0B1D46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U23" authorId="0" shapeId="0" xr:uid="{94F28669-5541-4F24-8DB8-4A879E530C8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V23" authorId="0" shapeId="0" xr:uid="{08C63E41-909A-44F8-9486-EF829289161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23" authorId="0" shapeId="0" xr:uid="{E7C264E9-4C94-4EC4-AF97-7C389409FB5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23" authorId="0" shapeId="0" xr:uid="{6B7138C2-F13A-43C1-8D9A-9E406F2B47E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23" authorId="0" shapeId="0" xr:uid="{C121AC89-9361-4DB0-87C8-11B343B4B37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23" authorId="0" shapeId="0" xr:uid="{7DD842D6-C98A-4399-BB40-925DFDB8230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23" authorId="0" shapeId="0" xr:uid="{DCE0CFFB-F88B-4E9A-BBBB-1FBA5B08C8F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23" authorId="0" shapeId="0" xr:uid="{43D4478B-1DE0-45B8-98B2-5C858D4247F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23" authorId="0" shapeId="0" xr:uid="{1C7216AF-20C9-42AB-BD82-CDDF174F6CC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23" authorId="0" shapeId="0" xr:uid="{D6F3D83B-D8C2-46FA-8813-AA827DFE5CC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23" authorId="0" shapeId="0" xr:uid="{B98634DB-ADD1-4375-97F4-7639730ED47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23" authorId="0" shapeId="0" xr:uid="{4C12DF43-4F4C-4BC0-BDC6-0BAC2A19FC9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23" authorId="0" shapeId="0" xr:uid="{97D06E8E-2D79-4FF2-948B-72A99C7EDFC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P23" authorId="0" shapeId="0" xr:uid="{5B160883-069C-4BC2-A99F-BC8EE51E013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23" authorId="0" shapeId="0" xr:uid="{BB8DD25B-1322-472B-8EE2-0FF60C75318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23" authorId="0" shapeId="0" xr:uid="{1117CB3B-523B-46D9-B0A1-03DDDB2117E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23" authorId="0" shapeId="0" xr:uid="{5193B068-18A2-48CB-8981-A57E087CFDB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24" authorId="0" shapeId="0" xr:uid="{D689FB89-78B2-4FED-8225-9BEF56026CF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24" authorId="0" shapeId="0" xr:uid="{11AD3558-03F9-4A93-9BB1-AEAFE67C539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M24" authorId="0" shapeId="0" xr:uid="{F303F1B7-C268-4212-A428-73B98F9E655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N24" authorId="0" shapeId="0" xr:uid="{BFF9B8F1-93AD-414E-8C0B-634CDA31D69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24" authorId="0" shapeId="0" xr:uid="{A4A659A6-6B4F-4E18-AC6E-EA7F6CF178B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24" authorId="0" shapeId="0" xr:uid="{3BD337AF-9436-42B0-BC91-7DEF3205428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S24" authorId="0" shapeId="0" xr:uid="{F3D163FD-D443-4191-A95A-89D2EE213D1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T24" authorId="0" shapeId="0" xr:uid="{974AF254-C8DC-41BB-9F9C-C6B5B7F8953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U24" authorId="0" shapeId="0" xr:uid="{A10ACC02-3181-4F44-8152-1CB6135FAF2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24" authorId="0" shapeId="0" xr:uid="{0665A6B9-FBCD-4B5F-9BF9-AB99EE2103E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24" authorId="0" shapeId="0" xr:uid="{3BCC1B58-B970-417B-8B21-00AC1BBD6FF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24" authorId="0" shapeId="0" xr:uid="{C379AF76-BB1F-4637-8A59-F157029AD81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24" authorId="0" shapeId="0" xr:uid="{53886795-DE42-460C-83D4-8F9730A59DF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24" authorId="0" shapeId="0" xr:uid="{DC8CE9DF-0A1C-4CBF-906A-9DBA1814CD9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24" authorId="0" shapeId="0" xr:uid="{17FBA13C-1CCC-4EEA-B3AE-7469C2B80C5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B24" authorId="0" shapeId="0" xr:uid="{488719AD-CAE8-48F5-9860-CF6B2C62E84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24" authorId="0" shapeId="0" xr:uid="{658A1CD2-72F1-49D5-A729-56CA1DF788A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24" authorId="0" shapeId="0" xr:uid="{25496E40-96C7-4BFA-827D-696B07F95E2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24" authorId="0" shapeId="0" xr:uid="{D302318E-CF7C-4FAC-B1F4-0B54D260BDE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P24" authorId="0" shapeId="0" xr:uid="{BEFF01B4-3F6A-45E4-BDB3-56F0BF6D6F7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24" authorId="0" shapeId="0" xr:uid="{983E84F7-C744-4DB8-8C9B-FA58E8A31CD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24" authorId="0" shapeId="0" xr:uid="{8028BDC7-E309-4B6F-96CF-24969CFF7DF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24" authorId="0" shapeId="0" xr:uid="{1B6CD7DF-22AC-491E-BEE0-6A1626BB22E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25" authorId="0" shapeId="0" xr:uid="{0EF75D40-4632-417B-8DB7-4D071C271D4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25" authorId="0" shapeId="0" xr:uid="{6D52A9F3-B0F9-423C-8B68-52A3534B1C8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25" authorId="0" shapeId="0" xr:uid="{9EEC80D8-BA32-4D30-838B-4B6FA533AAE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M25" authorId="0" shapeId="0" xr:uid="{E50A44CD-1A96-4C3E-9FCD-9D6FA639F8E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N25" authorId="0" shapeId="0" xr:uid="{B8067363-4F04-4F9F-912B-95A2DEA1D80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O25" authorId="0" shapeId="0" xr:uid="{506316F3-1317-465B-9ABD-14198FD3971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25" authorId="0" shapeId="0" xr:uid="{09683500-09D9-4827-BE6F-CBE58CA3675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25" authorId="0" shapeId="0" xr:uid="{41EFE474-7AAF-490E-8D7F-9099F58DE01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T25" authorId="0" shapeId="0" xr:uid="{2DB52EF6-17E9-476F-88A5-C41D6E51B71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25" authorId="0" shapeId="0" xr:uid="{C5CD10AE-520B-43F7-8E57-9BF9BF0A9C7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25" authorId="0" shapeId="0" xr:uid="{6C135D63-DF73-4A86-B98E-C683FC6C5C9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25" authorId="0" shapeId="0" xr:uid="{A3DD6B82-8020-4CA3-8FC5-3468AAA874D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25" authorId="0" shapeId="0" xr:uid="{47E6E54F-1D29-4E35-B91F-056B0B38A41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25" authorId="0" shapeId="0" xr:uid="{2025893C-A6E1-40D5-A7DE-ADEEC1FF6F5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25" authorId="0" shapeId="0" xr:uid="{D569D899-A95B-4842-8F1D-987BBAF0224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25" authorId="0" shapeId="0" xr:uid="{FBFC7372-D63D-4964-BF0B-4AF5108CAF6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L25" authorId="0" shapeId="0" xr:uid="{E842DFC0-9A9A-42D2-8B4D-BEC4852C60E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25" authorId="0" shapeId="0" xr:uid="{2AC9E662-599B-4C8D-BAC3-4A924C3DCDA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B25" authorId="0" shapeId="0" xr:uid="{BE784BF0-58DD-4C52-B6BB-CAB78590340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25" authorId="0" shapeId="0" xr:uid="{13BD815C-5310-4B71-9989-41CA7DDFA03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25" authorId="0" shapeId="0" xr:uid="{3AC1BC62-7276-4344-904B-2ADEB180BFD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25" authorId="0" shapeId="0" xr:uid="{9EE55CDE-6A98-44AB-BAD9-62B05B18681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25" authorId="0" shapeId="0" xr:uid="{9FABE567-0F69-4B71-9003-04A6FFD2916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P25" authorId="0" shapeId="0" xr:uid="{F6B4BD35-C913-4E9D-821F-A48C923DFAE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25" authorId="0" shapeId="0" xr:uid="{0CCD7490-F821-4F0C-9D5D-9A15379A6CA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25" authorId="0" shapeId="0" xr:uid="{70E17001-11AE-4FE8-9507-475F510A265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25" authorId="0" shapeId="0" xr:uid="{3F47D675-8DF0-49CA-8AFF-BA42095426D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26" authorId="0" shapeId="0" xr:uid="{7F2DD9A5-A1E9-402F-99D2-54CEEB6F02D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26" authorId="0" shapeId="0" xr:uid="{A9E285E4-5D6B-44F6-9C71-3DAB8224F15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26" authorId="0" shapeId="0" xr:uid="{E9D6EA28-CBA1-47E3-9CDC-78BD89ED4AB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26" authorId="0" shapeId="0" xr:uid="{FC95CC2A-2D10-4095-83AE-9340CD124CD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M26" authorId="0" shapeId="0" xr:uid="{F80CA748-3B24-42CA-932D-63F79CC1DBB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N26" authorId="0" shapeId="0" xr:uid="{3EE41773-4FDD-4AD4-8D15-1C05DB7CAA7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26" authorId="0" shapeId="0" xr:uid="{5044BA8A-AEC2-4B90-AD81-42965C3B895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26" authorId="0" shapeId="0" xr:uid="{8FBA3843-F57A-4D46-BEC5-7DD3D44F7CF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Q26" authorId="0" shapeId="0" xr:uid="{7C5F6B35-F4AA-4C13-982C-CBA61AE44D5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26" authorId="0" shapeId="0" xr:uid="{C26A30F2-BC47-4218-89C8-EB118A1F202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S26" authorId="0" shapeId="0" xr:uid="{20B1BA87-AAD8-4EEA-9BB1-4725A9F8204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T26" authorId="0" shapeId="0" xr:uid="{E51A6EA8-FF8F-4ACF-BA41-0CED17E8CDD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26" authorId="0" shapeId="0" xr:uid="{1C5D4900-5E6C-43E1-B7FA-09D6E10A3AD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26" authorId="0" shapeId="0" xr:uid="{781BAA52-E0B3-4C1D-A169-86400A58443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26" authorId="0" shapeId="0" xr:uid="{B037753B-4890-45BC-B5A7-CDC3883318D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26" authorId="0" shapeId="0" xr:uid="{F9C1716D-AC45-4843-B841-AAF91595FD3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26" authorId="0" shapeId="0" xr:uid="{4270B1B2-1661-4345-87FA-03B8358009D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I26" authorId="0" shapeId="0" xr:uid="{2C57D3A5-F0A7-460B-B675-DC5E79EEC63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K26" authorId="0" shapeId="0" xr:uid="{E317317B-0B76-40F2-8EEC-919DDDF8A21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26" authorId="0" shapeId="0" xr:uid="{5F3F5E3C-8FF9-4AD6-B4BC-DFC84FEC589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H26" authorId="0" shapeId="0" xr:uid="{7836F2D7-D8B8-4FBC-BD28-04738C1721A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26" authorId="0" shapeId="0" xr:uid="{20389A19-AC05-4D48-971C-EE18F5E0E7B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26" authorId="0" shapeId="0" xr:uid="{96DF0CD1-1892-4520-A2A6-65E6370CA85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26" authorId="0" shapeId="0" xr:uid="{82E67381-3BA6-4814-9707-14228E4E984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26" authorId="0" shapeId="0" xr:uid="{F0BD9459-BF26-434B-B8F7-A2E30BBEE96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P26" authorId="0" shapeId="0" xr:uid="{F55C2EFF-CB21-460E-9125-58F07307CA4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26" authorId="0" shapeId="0" xr:uid="{091EE61D-B3F7-4D8F-B4B2-C11123D1FC6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26" authorId="0" shapeId="0" xr:uid="{EA272941-3876-481A-B75A-A120958171E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26" authorId="0" shapeId="0" xr:uid="{C55834C4-0F30-487C-B6CA-B3231296597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27" authorId="0" shapeId="0" xr:uid="{78FA84A6-44CB-4B11-9EEA-BED998232D4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27" authorId="0" shapeId="0" xr:uid="{3E9537AD-26DF-480A-B706-2835E0C5A2F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27" authorId="0" shapeId="0" xr:uid="{86CC1410-9630-4E1E-9AF9-FABF484EEDD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M27" authorId="0" shapeId="0" xr:uid="{70AE07CF-EC7F-458C-982A-1DF9B2F64FF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N27" authorId="0" shapeId="0" xr:uid="{DF55AD48-F914-4A69-B67C-C04780FC82A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27" authorId="0" shapeId="0" xr:uid="{9439DE56-7FB6-42D3-96E1-E4CC3114523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27" authorId="0" shapeId="0" xr:uid="{D1A7AEBF-E09F-49B0-A7DB-B57C806E161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27" authorId="0" shapeId="0" xr:uid="{159630CC-403E-4DA3-865F-FDBF731F008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S27" authorId="0" shapeId="0" xr:uid="{7385DF8C-EDE8-4037-838C-96BB0B32B3A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T27" authorId="0" shapeId="0" xr:uid="{CF1A2FF2-3162-48FF-891E-632DC4148E7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27" authorId="0" shapeId="0" xr:uid="{48A4BE4F-B88D-4E03-89B0-7916C3DAB4F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27" authorId="0" shapeId="0" xr:uid="{22D1B5C1-D5F1-4136-B7B8-65FB5139C00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27" authorId="0" shapeId="0" xr:uid="{3EA694CE-D374-4FD4-A106-56C27BE31BB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27" authorId="0" shapeId="0" xr:uid="{FF1BB93B-4561-4DD1-A69B-2952AB5ACB0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27" authorId="0" shapeId="0" xr:uid="{3419DDE4-6844-4A89-B37A-491BC8B4BD6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27" authorId="0" shapeId="0" xr:uid="{6382DE3C-4F3F-49FB-AC35-5DA2D49422D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27" authorId="0" shapeId="0" xr:uid="{3E2A6C84-3928-48AF-9766-BC470C775F6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27" authorId="0" shapeId="0" xr:uid="{652540D9-0E71-4072-A34F-5EB9F1D729A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B27" authorId="0" shapeId="0" xr:uid="{16706F8D-5A7F-4637-A5ED-7B975C50394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27" authorId="0" shapeId="0" xr:uid="{B78C758E-B924-4B15-B5AF-3B648548F1A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27" authorId="0" shapeId="0" xr:uid="{A163F6D6-B9E4-4A17-B9AC-7B4993D18CD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27" authorId="0" shapeId="0" xr:uid="{80DD942E-AF98-44D1-BC53-D06F07677A9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27" authorId="0" shapeId="0" xr:uid="{CFFDA2E7-7266-45DC-9D5C-33A5A1A70B3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27" authorId="0" shapeId="0" xr:uid="{853B803E-DF40-4621-A987-DCB5CE834BA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P27" authorId="0" shapeId="0" xr:uid="{4D508812-C3F9-4D58-9BB2-1F6B39203A0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27" authorId="0" shapeId="0" xr:uid="{F4F85EF4-2C35-4829-88AE-6B26F69C43A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27" authorId="0" shapeId="0" xr:uid="{3391BA80-DB52-4739-BB3F-C7666A401F4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27" authorId="0" shapeId="0" xr:uid="{332EAE01-A132-4BF2-A24B-24041E3FE50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28" authorId="0" shapeId="0" xr:uid="{52E654F8-56D8-4E1C-A589-D2B9775E740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28" authorId="0" shapeId="0" xr:uid="{C4B9F64D-4676-4926-B0D5-91B2B23C970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28" authorId="0" shapeId="0" xr:uid="{EDEB0CE0-D66A-4910-835A-EED64B3D660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28" authorId="0" shapeId="0" xr:uid="{57F15A02-2A8E-4302-810F-6EA056A7856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M28" authorId="0" shapeId="0" xr:uid="{1AB17B59-3419-43DD-9B7D-6BFF4C696EE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N28" authorId="0" shapeId="0" xr:uid="{BF11D0E6-60D5-41F7-A151-73AD2251ABF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28" authorId="0" shapeId="0" xr:uid="{7A6BAA7B-3F36-4BB3-8B97-97CA6214945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28" authorId="0" shapeId="0" xr:uid="{271523B3-8E1C-4203-9BB4-4BD1F178CF1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28" authorId="0" shapeId="0" xr:uid="{20960DBB-2547-4E66-8616-CA5122D25BA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S28" authorId="0" shapeId="0" xr:uid="{AAEAA7C3-3A0F-40D1-8DD6-671B67D87E0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T28" authorId="0" shapeId="0" xr:uid="{E7F7A069-0ADF-401A-8041-F70972F165B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U28" authorId="0" shapeId="0" xr:uid="{16D0F0C1-CDB7-4EEE-B26C-72E22E56070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28" authorId="0" shapeId="0" xr:uid="{CE4A8C6A-B006-48CF-9B49-7072044328D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28" authorId="0" shapeId="0" xr:uid="{17072019-D7B4-464C-B70E-862DC3176A5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28" authorId="0" shapeId="0" xr:uid="{3AEB5C9D-E6E6-4A2B-8A94-7C5FE883318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28" authorId="0" shapeId="0" xr:uid="{54113D9C-585E-4E6A-AB53-BC4D8CC30AF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I28" authorId="0" shapeId="0" xr:uid="{DA7584B3-07CB-46E7-985C-1DF6CCF4B76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K28" authorId="0" shapeId="0" xr:uid="{4DCDFD67-F5EC-43CA-ADA5-36B97272EFD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R28" authorId="0" shapeId="0" xr:uid="{85118594-EF25-4AD4-A97B-61D746D28DA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28" authorId="0" shapeId="0" xr:uid="{A36F49C8-4D0D-4BF6-B4BF-C32BE2E888F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B28" authorId="0" shapeId="0" xr:uid="{B44C2D7A-C1F3-4691-89DE-3C9C45D717A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28" authorId="0" shapeId="0" xr:uid="{DC7EC978-FC32-44A3-B855-D92CF050CDC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28" authorId="0" shapeId="0" xr:uid="{44DB02E1-5681-453A-9D72-DC1B7AFDF0B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28" authorId="0" shapeId="0" xr:uid="{AB3B36EC-66A7-40FE-8251-8CE49BE876B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28" authorId="0" shapeId="0" xr:uid="{B64803A7-8404-4879-B175-466BDF67BAA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28" authorId="0" shapeId="0" xr:uid="{FF03C2F6-4241-41DF-9E28-99D4BD5BEF9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P28" authorId="0" shapeId="0" xr:uid="{63AC77CD-FDC6-4728-95D8-26B95D06107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28" authorId="0" shapeId="0" xr:uid="{9564EB7B-5FCC-43D1-96E6-FE7048C7B35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28" authorId="0" shapeId="0" xr:uid="{1E974C53-CF50-4174-B28B-6F40A687C02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28" authorId="0" shapeId="0" xr:uid="{0E88B85F-34E9-477F-9A12-786D252EC46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29" authorId="0" shapeId="0" xr:uid="{32D3798D-4913-4506-A3A7-923991B3F2A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29" authorId="0" shapeId="0" xr:uid="{34E5B80B-FC6E-4C11-BABC-820F76D7C58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29" authorId="0" shapeId="0" xr:uid="{024857C6-A84D-49F7-9EBD-47A5DAC32E5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29" authorId="0" shapeId="0" xr:uid="{C6DCD2BE-67EB-4623-91BF-624DAB7F550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29" authorId="0" shapeId="0" xr:uid="{70AFEF44-6527-4404-B584-3206C9635D6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M29" authorId="0" shapeId="0" xr:uid="{1662D430-72DC-4F98-ACFA-87E7BCEB0F5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N29" authorId="0" shapeId="0" xr:uid="{A47C5461-635A-4D63-A917-05FACBFCF3C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29" authorId="0" shapeId="0" xr:uid="{C1678A48-2CF5-4FE4-904A-DB1B38D6399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29" authorId="0" shapeId="0" xr:uid="{BB564771-0304-4F6D-872D-2714C3DE650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29" authorId="0" shapeId="0" xr:uid="{E1F6B766-5DBD-4C75-9F9D-840B8100B7A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S29" authorId="0" shapeId="0" xr:uid="{AE15F142-912A-4B4B-A706-FE2F98330B2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T29" authorId="0" shapeId="0" xr:uid="{965B357F-BA45-4BBC-A01C-5C79FFDBE78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29" authorId="0" shapeId="0" xr:uid="{0817CDC5-65E8-4CB8-A1CE-97CA7A65FE3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29" authorId="0" shapeId="0" xr:uid="{0B985E2F-5FBC-4C73-81EB-396258AE78C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29" authorId="0" shapeId="0" xr:uid="{660607B3-1248-41CD-A4FC-C8788EAA4E9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29" authorId="0" shapeId="0" xr:uid="{929B70B9-934C-4748-B12B-FCC5C89A498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29" authorId="0" shapeId="0" xr:uid="{719106C3-DEA1-4E89-B77E-73D0B0FF388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I29" authorId="0" shapeId="0" xr:uid="{E47FF339-3794-4D0E-A28A-C0A7FF32958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K29" authorId="0" shapeId="0" xr:uid="{A2E5CBB5-5AEA-4327-8D26-8009D867B67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29" authorId="0" shapeId="0" xr:uid="{298FF071-CE48-48CE-9C99-C43E15FE687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B29" authorId="0" shapeId="0" xr:uid="{7173ABB5-8828-47CD-9DB3-17068BB88E5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29" authorId="0" shapeId="0" xr:uid="{EF50067F-D3EB-4D90-891D-CCF1783BF21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29" authorId="0" shapeId="0" xr:uid="{494B30C5-A628-4457-AFEC-0994D0AB41E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29" authorId="0" shapeId="0" xr:uid="{3C73E112-DC84-42AC-9DB1-F1C141002DB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29" authorId="0" shapeId="0" xr:uid="{8250E9A2-DB9D-4463-B342-7D99D1DE9DD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29" authorId="0" shapeId="0" xr:uid="{F28C8105-CBED-43FE-8756-675A8007678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P29" authorId="0" shapeId="0" xr:uid="{28D581BD-1126-47F4-88E0-831655B4EA9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29" authorId="0" shapeId="0" xr:uid="{45449B76-9D51-44C7-8AB4-0963F3E9142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29" authorId="0" shapeId="0" xr:uid="{C2AFD319-44AC-421E-8DE6-B84A10E4911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29" authorId="0" shapeId="0" xr:uid="{95F803AE-6A83-43B6-9FBF-4001B61BB67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30" authorId="0" shapeId="0" xr:uid="{7529AE09-C39E-4D56-87E2-687DDD9C789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30" authorId="0" shapeId="0" xr:uid="{16DFA6BB-6003-4BBD-BA4F-C2E6AB660FC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30" authorId="0" shapeId="0" xr:uid="{5F2413D2-F3D2-4A83-96AE-3DE82F0FB34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M30" authorId="0" shapeId="0" xr:uid="{A1D4FAEC-C530-45E8-A7BA-C29DCCF5963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N30" authorId="0" shapeId="0" xr:uid="{B5B2F6B3-4F30-47DD-A9EF-5A5E5F32017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30" authorId="0" shapeId="0" xr:uid="{B5EE3B17-03A3-4681-8652-4BDE972B0F5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30" authorId="0" shapeId="0" xr:uid="{7766CADA-9C7D-4A30-B9D5-67B33DF2C1C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S30" authorId="0" shapeId="0" xr:uid="{4C798601-F581-45C3-8C25-B28791D937B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T30" authorId="0" shapeId="0" xr:uid="{222648A3-5F25-4FBE-A9DB-C5E6A7364AD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30" authorId="0" shapeId="0" xr:uid="{CA86FB61-79BB-4B87-B226-B1D92FBECFB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30" authorId="0" shapeId="0" xr:uid="{3CD05E31-8856-4B89-BD44-56BEA1A0B98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30" authorId="0" shapeId="0" xr:uid="{CC17C0A5-3682-44EE-B48A-6D8B95515EE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30" authorId="0" shapeId="0" xr:uid="{6BA5B165-68D6-4DED-991A-50AD523AB2A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30" authorId="0" shapeId="0" xr:uid="{48667BAE-55A5-402F-9661-6CFE0B161BD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I30" authorId="0" shapeId="0" xr:uid="{A7BF6B5F-7644-47CF-B775-07BE218AB21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K30" authorId="0" shapeId="0" xr:uid="{F0CF4C22-1C12-4C10-902F-7E0A76ADD41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30" authorId="0" shapeId="0" xr:uid="{13059A3B-DA62-407D-A0C8-BD952F033C2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B30" authorId="0" shapeId="0" xr:uid="{29BE284E-0F84-4D64-813A-E1078A92B70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30" authorId="0" shapeId="0" xr:uid="{BB8F5128-2A2A-48A8-9024-52B7B5E1AE2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30" authorId="0" shapeId="0" xr:uid="{9378E1CA-2710-464A-8D1F-755276331F6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30" authorId="0" shapeId="0" xr:uid="{ECB86EC6-2702-48EE-A40A-58309169EDB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30" authorId="0" shapeId="0" xr:uid="{CEC5BA6C-2642-4EDC-97E4-F15DE33AA9E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P30" authorId="0" shapeId="0" xr:uid="{866D7594-502D-48AC-8B6A-2652A8884C3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30" authorId="0" shapeId="0" xr:uid="{E4E957CA-6BAB-47FC-97EB-E69BA6A7C4A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30" authorId="0" shapeId="0" xr:uid="{0FE67BCF-905D-414F-8EC1-EDFE87AA074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30" authorId="0" shapeId="0" xr:uid="{00A29190-EF42-417B-BF95-BA9A6CECCBA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31" authorId="0" shapeId="0" xr:uid="{33C62E2D-ACF8-4257-86C1-46D0F8B347D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31" authorId="0" shapeId="0" xr:uid="{9A39AF9E-69EF-45FB-ABC5-547C6A324BD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31" authorId="0" shapeId="0" xr:uid="{E5DF5D35-DD49-4939-8593-5F234063AC5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31" authorId="0" shapeId="0" xr:uid="{45032A2D-F3A9-4614-B432-9E55C2E8FAA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31" authorId="0" shapeId="0" xr:uid="{DC8028C3-0AAB-4ABD-B12E-EC27C17D33B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M31" authorId="0" shapeId="0" xr:uid="{FF06EC76-5443-4D23-8165-396A31C7FE5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N31" authorId="0" shapeId="0" xr:uid="{6BD4D208-6067-48BA-9660-0D908982C4C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31" authorId="0" shapeId="0" xr:uid="{AD325D11-A072-4362-B187-0D32D067D46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31" authorId="0" shapeId="0" xr:uid="{09A34EF7-5B66-4952-86AB-857569A3EA3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31" authorId="0" shapeId="0" xr:uid="{E59FD70F-2991-463F-936A-7DF681BBBF2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S31" authorId="0" shapeId="0" xr:uid="{EB2FB876-BFDB-47AA-85B5-D6716F42D22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T31" authorId="0" shapeId="0" xr:uid="{2976CBD6-896B-4224-A152-94CFD7E4472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31" authorId="0" shapeId="0" xr:uid="{811CCACA-C87B-4B2E-85FD-1F480EB1FE5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31" authorId="0" shapeId="0" xr:uid="{A082F4A2-0EC7-41D3-A9B3-A1591042C89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31" authorId="0" shapeId="0" xr:uid="{55C617A5-49A8-4814-8E61-C3E2BAABB99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31" authorId="0" shapeId="0" xr:uid="{E76A326C-373B-4979-9CE5-8DBE43D9D83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31" authorId="0" shapeId="0" xr:uid="{C4B51A0C-28A4-417A-9BA8-F5C1FE22782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I31" authorId="0" shapeId="0" xr:uid="{EA76C87F-B68E-4627-AC1C-C5C62B20403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K31" authorId="0" shapeId="0" xr:uid="{E2F0B8C7-C834-4FE8-BC95-F4B3640E9B5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R31" authorId="0" shapeId="0" xr:uid="{F84E6123-B8A3-4608-B973-58374092F5C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31" authorId="0" shapeId="0" xr:uid="{729A892B-E71F-4901-B2BF-403DA4986D9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31" authorId="0" shapeId="0" xr:uid="{C9612551-3AC5-4750-8A37-56796C5FFD1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31" authorId="0" shapeId="0" xr:uid="{7D779128-68A9-4FFD-A0EA-E7D466EF815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31" authorId="0" shapeId="0" xr:uid="{F692C7BB-385F-495F-8404-6DF057BB63B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31" authorId="0" shapeId="0" xr:uid="{B1DDDA8C-A3C0-4E98-8B1D-6BCC53D37D4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P31" authorId="0" shapeId="0" xr:uid="{1B7E8F87-648C-4DE2-9885-11AC050003D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31" authorId="0" shapeId="0" xr:uid="{85B2CEB9-B8A1-4851-968F-203B941B9B8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31" authorId="0" shapeId="0" xr:uid="{63C9150D-C3AE-4725-B6E7-B9059A0853C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31" authorId="0" shapeId="0" xr:uid="{86581685-091C-44E1-A779-6BC77CEFC25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32" authorId="0" shapeId="0" xr:uid="{2A73FB80-144F-42A0-8684-2D075C3FE8E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32" authorId="0" shapeId="0" xr:uid="{46839A48-B888-4061-9788-08C85AE9227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32" authorId="0" shapeId="0" xr:uid="{91A7FC97-E14C-4001-A5BB-47D1BA016C0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32" authorId="0" shapeId="0" xr:uid="{C23ED02B-817C-4011-9EED-75355CFE40A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M32" authorId="0" shapeId="0" xr:uid="{94A265F6-F16C-4977-BEA9-19E6E0C178B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N32" authorId="0" shapeId="0" xr:uid="{851D5CFE-2ECF-427A-920C-01FA266D30C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O32" authorId="0" shapeId="0" xr:uid="{D6EA12D9-BDB5-40B9-B3B4-0FFB8338973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32" authorId="0" shapeId="0" xr:uid="{EBC6E038-0D6D-4CED-93B6-95B048189D1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S32" authorId="0" shapeId="0" xr:uid="{13259034-057A-4486-AE3B-86408AAB205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T32" authorId="0" shapeId="0" xr:uid="{1B2C6481-269B-451D-B77C-E8D28B3041D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U32" authorId="0" shapeId="0" xr:uid="{83B3063F-791F-473A-BE2E-D87CE485DCF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32" authorId="0" shapeId="0" xr:uid="{92EE62BE-8E6D-438E-A14E-42045AB3EFE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32" authorId="0" shapeId="0" xr:uid="{D0C4985E-E20A-44AC-8CE9-7410ACBCFBE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32" authorId="0" shapeId="0" xr:uid="{1EB31777-E868-4125-B9EE-A03469F08FA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I32" authorId="0" shapeId="0" xr:uid="{6C93092C-FE9F-462F-888C-DAF2F130D91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K32" authorId="0" shapeId="0" xr:uid="{90F6454D-EB55-423B-BD72-73D634BF390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N32" authorId="0" shapeId="0" xr:uid="{1D0E18B5-81EE-42B9-831F-65DDB24941C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B32" authorId="0" shapeId="0" xr:uid="{22324F4C-488E-417C-A04B-D8E8E658831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32" authorId="0" shapeId="0" xr:uid="{7F75ADA5-ED50-400D-9875-9FD8459CD89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32" authorId="0" shapeId="0" xr:uid="{A3B13A98-30F2-43EB-93BC-A7CC6C5E0E5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J32" authorId="0" shapeId="0" xr:uid="{ED1363BF-38CC-4E34-B943-26EB7F8C891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32" authorId="0" shapeId="0" xr:uid="{EB8D7611-529B-4A37-90F0-EE8A2C185E2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32" authorId="0" shapeId="0" xr:uid="{48C57A94-E1A9-4A09-B945-8518A1EF3BF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32" authorId="0" shapeId="0" xr:uid="{1915609B-093D-4FD2-AE78-B9BDCD88B53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P32" authorId="0" shapeId="0" xr:uid="{28F9F700-34AB-4C1E-9F89-2D0435D0D93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32" authorId="0" shapeId="0" xr:uid="{0C2917E4-5711-42B4-8D64-3E884E2F327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S32" authorId="0" shapeId="0" xr:uid="{8DC85A8A-441F-4290-A76D-F5B7AC908F0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33" authorId="0" shapeId="0" xr:uid="{1476E659-B1E4-43C5-B467-71205CBCC83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33" authorId="0" shapeId="0" xr:uid="{4F38B740-00C0-4F93-A903-5F040BE1FAA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33" authorId="0" shapeId="0" xr:uid="{955DE8A8-E539-4BF7-BBE5-4CB7E0CD013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L33" authorId="0" shapeId="0" xr:uid="{4D88B342-96C2-4BD2-AFEA-E13C8CD4EA3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M33" authorId="0" shapeId="0" xr:uid="{A9DAB0A6-198A-47F0-B4AA-8897BB03F16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N33" authorId="0" shapeId="0" xr:uid="{1E129D21-4BAB-4D59-9F7F-6C43D081C3E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33" authorId="0" shapeId="0" xr:uid="{59BE61C9-3E71-44D1-B7E9-11EDB70DCF9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33" authorId="0" shapeId="0" xr:uid="{9E238A98-6273-44D3-80CD-CD1C3F9D3C1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Q33" authorId="0" shapeId="0" xr:uid="{E1467F7C-D472-4F7C-A2E8-D665EA62C4A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S33" authorId="0" shapeId="0" xr:uid="{DD05EED0-148D-4BB7-A034-A9D33E491B7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T33" authorId="0" shapeId="0" xr:uid="{B3557C7B-431B-437E-A1B0-807EC05ED0A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U33" authorId="0" shapeId="0" xr:uid="{4B11E7D2-0AF3-4EDC-8CEE-3C4046BA215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33" authorId="0" shapeId="0" xr:uid="{28836E15-1D38-46E1-97C0-92F093E5F45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33" authorId="0" shapeId="0" xr:uid="{6E9B7700-8BE1-483A-87B9-FF4DB515A62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33" authorId="0" shapeId="0" xr:uid="{11146837-1730-4A1D-A985-A5D810FA0DA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I33" authorId="0" shapeId="0" xr:uid="{A8FBEBC7-87DC-40CF-B3BD-896FF8B9376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K33" authorId="0" shapeId="0" xr:uid="{EBC521A8-229F-431A-B877-19AFD1F5AA6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N33" authorId="0" shapeId="0" xr:uid="{8CD9D2BC-5702-4034-9972-55B10C123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33" authorId="0" shapeId="0" xr:uid="{786AF3CF-C13E-46B7-A060-910B8C4E337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B33" authorId="0" shapeId="0" xr:uid="{2A98325C-F8CF-4EEA-B207-6ED71C96B7D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33" authorId="0" shapeId="0" xr:uid="{A6444BBD-E4AA-470B-A81E-FA43C9E09AC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33" authorId="0" shapeId="0" xr:uid="{30BB58E4-9154-4192-A8F7-99E6360B688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J33" authorId="0" shapeId="0" xr:uid="{A776D493-A850-4FBA-89D0-F5419BAF056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33" authorId="0" shapeId="0" xr:uid="{DAF4260A-2664-4493-B4EB-58420DEBE73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P33" authorId="0" shapeId="0" xr:uid="{169CCDB5-2A3A-4BCA-887F-5BF5E29A6B3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33" authorId="0" shapeId="0" xr:uid="{404E6DD5-03DE-46E1-ADC6-78913C54D68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33" authorId="0" shapeId="0" xr:uid="{6D83D3D1-3CF1-4C94-9B82-8877F029E37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33" authorId="0" shapeId="0" xr:uid="{EF42B04C-D9CB-40DE-A804-0EE3E583CB8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34" authorId="0" shapeId="0" xr:uid="{20CC0337-91DA-4264-82EB-706F9ED5323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34" authorId="0" shapeId="0" xr:uid="{C400B965-6463-43A1-9B2E-B5F49B6E702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L34" authorId="0" shapeId="0" xr:uid="{D4BC87B1-8B12-4E85-8B47-F96FA65479F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M34" authorId="0" shapeId="0" xr:uid="{646AEC71-52DC-4F3D-8CAE-25D1D5C2561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N34" authorId="0" shapeId="0" xr:uid="{DE88435D-088A-4658-BD6F-475E9F7D866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34" authorId="0" shapeId="0" xr:uid="{6E5E775C-ADD5-4FE4-BC40-B0658EC14FA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34" authorId="0" shapeId="0" xr:uid="{72B6F691-0A7B-4F6A-9C82-9C6A7CB8B44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S34" authorId="0" shapeId="0" xr:uid="{E3A7C64C-2E69-4055-935E-579B069CE44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T34" authorId="0" shapeId="0" xr:uid="{CD61DEB7-90FE-43E6-AD10-3F2B56EC73AF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U34" authorId="0" shapeId="0" xr:uid="{E8058D20-2D90-41B2-A44A-F6CE9DC37FC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V34" authorId="0" shapeId="0" xr:uid="{5747F815-BEAF-41F8-BAD9-20EACE2310A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34" authorId="0" shapeId="0" xr:uid="{99B0CE95-AFD5-4180-BBD4-007CB71876E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34" authorId="0" shapeId="0" xr:uid="{99BF7C17-3E13-43DC-99D2-87C1A610622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34" authorId="0" shapeId="0" xr:uid="{C8A2FA34-3D73-4C70-9379-D97692631E1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I34" authorId="0" shapeId="0" xr:uid="{582C7563-3945-49ED-B9FC-343E798F9DC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K34" authorId="0" shapeId="0" xr:uid="{B8C94C4D-3C2D-4CF5-9D43-0F24A748C35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R34" authorId="0" shapeId="0" xr:uid="{C0094CA5-180A-42E8-925A-092D5D0F634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34" authorId="0" shapeId="0" xr:uid="{B50DDA63-A7F4-48B9-80CE-A69121744CA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34" authorId="0" shapeId="0" xr:uid="{0441196F-7FCD-42DC-A47B-75A8CE2D14E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34" authorId="0" shapeId="0" xr:uid="{3BD82E62-BCBD-410A-B8D1-C84ECF9BFD6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34" authorId="0" shapeId="0" xr:uid="{959AF314-C805-44EC-8F3F-F72F67BA34F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34" authorId="0" shapeId="0" xr:uid="{14DE0E60-3440-49A9-87D3-A4BBAF73E93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34" authorId="0" shapeId="0" xr:uid="{B9836AA3-8BDB-4B0F-A852-23DD2A545D8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P34" authorId="0" shapeId="0" xr:uid="{03A8ADF0-DA53-4B9F-A95C-177A7AD0303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34" authorId="0" shapeId="0" xr:uid="{A854A252-D087-4ECA-87C7-11776BCFC6A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R34" authorId="0" shapeId="0" xr:uid="{D2512FD3-659A-42E2-ADC0-4780A47CBD8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34" authorId="0" shapeId="0" xr:uid="{DE9238AF-9E10-40E3-9BED-01A4B50E7E3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35" authorId="0" shapeId="0" xr:uid="{B3E77DC4-EFA9-464C-A53B-1DE20BCF808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35" authorId="0" shapeId="0" xr:uid="{FFB71B10-FDED-45BA-BCA7-79517CC7A85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35" authorId="0" shapeId="0" xr:uid="{67ABB700-5980-4C58-9735-DD643B5B5D5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M35" authorId="0" shapeId="0" xr:uid="{71B7644F-188F-4FB5-A47F-A9C3B5C3803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N35" authorId="0" shapeId="0" xr:uid="{E9C35A1C-FF8F-4FCF-8B1F-70420787B34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35" authorId="0" shapeId="0" xr:uid="{58FD91BF-C325-4228-862E-CF7E1CA8436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35" authorId="0" shapeId="0" xr:uid="{1CEF9BC6-1067-4F2B-A71C-DFF6673BE3C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35" authorId="0" shapeId="0" xr:uid="{C6DE3735-A365-42B6-ADFF-D0C04647E05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S35" authorId="0" shapeId="0" xr:uid="{417871D7-21CD-4571-ACEB-E2C2E7548F4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T35" authorId="0" shapeId="0" xr:uid="{13B65D35-2176-48CF-B550-6D03C14978C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35" authorId="0" shapeId="0" xr:uid="{A5669D3D-C11B-4AE8-A37F-7FF44852E27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35" authorId="0" shapeId="0" xr:uid="{393CA871-CDDC-4986-93A6-C5D14F58CC4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35" authorId="0" shapeId="0" xr:uid="{D24827E6-5AE4-4926-ABCA-16A2AC9D625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35" authorId="0" shapeId="0" xr:uid="{0ED59788-E29B-4D60-A88D-D1ECD863FFE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I35" authorId="0" shapeId="0" xr:uid="{C08C6B4F-13A4-49A0-B987-CA2EC546A84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K35" authorId="0" shapeId="0" xr:uid="{B48041C0-CEAA-4B26-9F37-99EDE4F1346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R35" authorId="0" shapeId="0" xr:uid="{DD40EEA9-6F95-4EA0-B9F5-602CDBA3F77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35" authorId="0" shapeId="0" xr:uid="{ACFDB287-9BE5-4493-A380-6265BA22565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B35" authorId="0" shapeId="0" xr:uid="{70FEF169-8FD7-4D2C-892A-9CBE1191C1C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35" authorId="0" shapeId="0" xr:uid="{3575F817-E22B-4774-A585-04354CC862B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35" authorId="0" shapeId="0" xr:uid="{8CF8CE88-6011-46CB-AFAE-C5AAFEF9F67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J35" authorId="0" shapeId="0" xr:uid="{E04D24F5-9913-49D8-953E-89CDAECEDC6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35" authorId="0" shapeId="0" xr:uid="{545F3D32-AB9B-41FF-B930-DF81AA9ADC2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35" authorId="0" shapeId="0" xr:uid="{31BD26C1-5F38-49D8-9E0B-4789B598221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P35" authorId="0" shapeId="0" xr:uid="{392A90B6-F43F-4CE0-9405-4EE57CB431C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35" authorId="0" shapeId="0" xr:uid="{EA2704D4-B697-42DD-8ECE-4176D9723A1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35" authorId="0" shapeId="0" xr:uid="{33A210DA-0725-42B5-91FB-A2542ED9F7E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35" authorId="0" shapeId="0" xr:uid="{C36FA84B-0215-42DD-B9A2-42960146BDE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36" authorId="0" shapeId="0" xr:uid="{159BB3E2-03B9-4D61-A953-85CF5D564E0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36" authorId="0" shapeId="0" xr:uid="{DFCAF227-B096-4AF1-B5A3-BDC366F78D6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L36" authorId="0" shapeId="0" xr:uid="{13AFCF67-8E13-4F1C-B0B4-487ED41AE4D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M36" authorId="0" shapeId="0" xr:uid="{D88D03DD-0056-4DBE-BE1F-1F683E0ADC8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N36" authorId="0" shapeId="0" xr:uid="{E4E741D4-8EE9-4523-A0B7-6EDFE92AB9E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36" authorId="0" shapeId="0" xr:uid="{925845BA-0BEA-438A-84B2-6C8925F0DF6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36" authorId="0" shapeId="0" xr:uid="{9F628C54-0082-4A8C-8E85-BA8E5E1C167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T36" authorId="0" shapeId="0" xr:uid="{8DA96373-12DD-485A-B625-246BBF9361CE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36" authorId="0" shapeId="0" xr:uid="{4B43CC0B-7895-45E3-B161-392B0935CE5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36" authorId="0" shapeId="0" xr:uid="{F51F7897-7156-44BD-9702-EE6D7A76CF5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36" authorId="0" shapeId="0" xr:uid="{B9AB90F0-97B3-4C94-9485-B8D863F601F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36" authorId="0" shapeId="0" xr:uid="{9BCBE98E-5314-4E13-BB0E-A11C0372BFF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36" authorId="0" shapeId="0" xr:uid="{6E9CB5AC-0855-45F1-9A97-B9D7C9994F7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I36" authorId="0" shapeId="0" xr:uid="{ABC235CA-A259-46B7-84A4-D53EB9722D3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K36" authorId="0" shapeId="0" xr:uid="{2BDDCACA-3883-4B54-BA51-45D90B3D5C1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36" authorId="0" shapeId="0" xr:uid="{C9073BFD-5AE7-45F6-BD38-E22A0AC6B51A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B36" authorId="0" shapeId="0" xr:uid="{1405E241-6DC6-416C-95CD-A63520F417E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36" authorId="0" shapeId="0" xr:uid="{292CBFE5-C32F-4A6C-810B-4835387BC98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36" authorId="0" shapeId="0" xr:uid="{CA91E80E-C1E3-43AB-90E1-891DBC6EEB6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J36" authorId="0" shapeId="0" xr:uid="{5352FA7A-C4E6-4625-B5CE-818F49B64C4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36" authorId="0" shapeId="0" xr:uid="{F48B2536-612A-462F-8982-6DA985C9FF7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36" authorId="0" shapeId="0" xr:uid="{66C024D2-E752-4229-B74C-069FE0F7FB7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36" authorId="0" shapeId="0" xr:uid="{C8BD5C1B-5B62-45A3-A528-1D46C57A7BA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P36" authorId="0" shapeId="0" xr:uid="{5699C279-586E-4C6E-9FAC-7EAE62B03D9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36" authorId="0" shapeId="0" xr:uid="{13717749-DBB3-48E0-BA73-9CA530DBE56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36" authorId="0" shapeId="0" xr:uid="{2A63983C-336D-4DDE-8F7B-C37BAEB547F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36" authorId="0" shapeId="0" xr:uid="{A3BBE005-F370-431C-9B19-50FB5B428FA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37" authorId="0" shapeId="0" xr:uid="{0BB23D26-ADA8-48D3-A0D3-D0E870104BF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37" authorId="0" shapeId="0" xr:uid="{BC1910BB-B97D-45B0-BA32-D907E8EAFC54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37" authorId="0" shapeId="0" xr:uid="{01F62989-0585-493E-9E8D-FD08DCEEF1A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M37" authorId="0" shapeId="0" xr:uid="{FE1A7138-E6F2-4C73-ABAE-DF327C56F90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N37" authorId="0" shapeId="0" xr:uid="{9799F940-FF3A-4CC5-B247-7D47DC6F91EF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37" authorId="0" shapeId="0" xr:uid="{5BE91A6F-7ABC-4DD2-9306-373F34A0FF1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37" authorId="0" shapeId="0" xr:uid="{A3D313AD-95E7-4B4C-B67B-DC324182F34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S37" authorId="0" shapeId="0" xr:uid="{63C734A6-A93C-4828-A402-87FA719992D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T37" authorId="0" shapeId="0" xr:uid="{CF4990A3-BE38-41C4-A897-F1FEC94F145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U37" authorId="0" shapeId="0" xr:uid="{280DF63F-66A3-40FE-918A-3D3ED012E07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37" authorId="0" shapeId="0" xr:uid="{89915A23-0453-4714-BA70-D8F9787B162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37" authorId="0" shapeId="0" xr:uid="{D5030A94-5A59-4BD5-916A-DBB0BAA93A9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37" authorId="0" shapeId="0" xr:uid="{7021F068-0E31-4E78-8EEB-5E399AEB954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37" authorId="0" shapeId="0" xr:uid="{3508B9DB-1796-46E9-B2E1-8BFE01A5EBE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I37" authorId="0" shapeId="0" xr:uid="{8ADB6B68-5CF0-4290-ADC8-E0F4EC82157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K37" authorId="0" shapeId="0" xr:uid="{26AD401F-F204-496B-B9B6-4F8EBBBB443D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R37" authorId="0" shapeId="0" xr:uid="{0C8AC523-73D6-48E6-A544-CE2A4CF465CB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37" authorId="0" shapeId="0" xr:uid="{9643A37D-BDD0-4679-A527-78D51FFB082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B37" authorId="0" shapeId="0" xr:uid="{3D19CB78-A1FF-40A5-BFF3-15E85A495C2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37" authorId="0" shapeId="0" xr:uid="{28F285D8-83AB-412E-8315-1CC08C39245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37" authorId="0" shapeId="0" xr:uid="{AEFA7575-3447-4014-820F-07855B4BFF61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J37" authorId="0" shapeId="0" xr:uid="{338B8073-2009-4880-8343-D2E44646EB1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37" authorId="0" shapeId="0" xr:uid="{6374CEA6-7D59-47A0-A06C-27744A55B95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37" authorId="0" shapeId="0" xr:uid="{5CFA71DB-B1FF-42E6-A7AC-994D2905447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37" authorId="0" shapeId="0" xr:uid="{C7AD4551-07EC-4D67-B9D1-C32092FFB8F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P37" authorId="0" shapeId="0" xr:uid="{C3874D1F-9893-4162-BA60-F22004489A64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37" authorId="0" shapeId="0" xr:uid="{BD68AAA5-BAE6-4A4C-BDFE-F061E9BEA9A1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37" authorId="0" shapeId="0" xr:uid="{AE04E1DC-5152-42D3-B09F-23F6948782D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37" authorId="0" shapeId="0" xr:uid="{E579A750-3353-48A0-8058-C2257DB9EF4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38" authorId="0" shapeId="0" xr:uid="{69C71D38-8D6A-40ED-878A-C1AD91A40C8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38" authorId="0" shapeId="0" xr:uid="{25DD5880-CA9B-438F-8BEF-63042B3E939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38" authorId="0" shapeId="0" xr:uid="{17AA05E9-72C4-4436-8437-CBED27D0D99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38" authorId="0" shapeId="0" xr:uid="{E5969726-C860-4FC7-AD24-0A787BF7F39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M38" authorId="0" shapeId="0" xr:uid="{54C6DA5D-F49C-44F3-B293-EB6E3F61DFE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N38" authorId="0" shapeId="0" xr:uid="{0A1C024F-B479-4E3F-A073-8F67C0E25E1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38" authorId="0" shapeId="0" xr:uid="{1DE77ECC-FC8E-44CB-92E5-25619912659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38" authorId="0" shapeId="0" xr:uid="{87F14A8B-BECA-46BB-A4C3-3E4F7DCC4E33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38" authorId="0" shapeId="0" xr:uid="{8AAA1A58-43B2-4C21-8A99-2620C24847F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S38" authorId="0" shapeId="0" xr:uid="{3772C6E3-0AA9-46AD-AE6E-257E315ADF27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T38" authorId="0" shapeId="0" xr:uid="{C2F179CF-8D8A-4567-AC74-B97B43658FA9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U38" authorId="0" shapeId="0" xr:uid="{AE237DD8-138D-47F6-86F5-C16618E4064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38" authorId="0" shapeId="0" xr:uid="{70C099D5-8E7A-48BD-949F-EE340737B108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38" authorId="0" shapeId="0" xr:uid="{97690F93-1B07-43A1-BF3E-A48C98D054F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38" authorId="0" shapeId="0" xr:uid="{0E84B22F-52A9-43D3-BFEF-6F3ED2399B1C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38" authorId="0" shapeId="0" xr:uid="{CAD62473-31D6-4A57-A9A1-7CCC057519C8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38" authorId="0" shapeId="0" xr:uid="{20B2B727-ECDB-4C9D-B72D-2AC9CFE8C97D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38" authorId="0" shapeId="0" xr:uid="{9753713C-F82A-4BD0-B0AF-C83B10D4E4E6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L38" authorId="0" shapeId="0" xr:uid="{5E9AD1FB-B2D4-4CB0-AAC4-BBDBE8CB844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38" authorId="0" shapeId="0" xr:uid="{42729961-48E6-4DC6-8FF6-53F489D93D25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B38" authorId="0" shapeId="0" xr:uid="{6AF8DB74-8453-4894-9F50-84D0A6A388CA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38" authorId="0" shapeId="0" xr:uid="{E584A0D5-860B-4784-8B37-4C6172BB5FF9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I38" authorId="0" shapeId="0" xr:uid="{278A7380-26A5-46CB-BC36-3D3AF88B1B1B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J38" authorId="0" shapeId="0" xr:uid="{CB87D5BD-9468-4F01-83B0-6462D585B745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38" authorId="0" shapeId="0" xr:uid="{37FE22F1-8A1E-4AC7-8052-EB89AC088A66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38" authorId="0" shapeId="0" xr:uid="{7C5249FC-5250-4EFF-9392-3504FF2CE8A3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38" authorId="0" shapeId="0" xr:uid="{D22756D4-0A69-4C0C-A7B6-FBC0BEBA651C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P38" authorId="0" shapeId="0" xr:uid="{C86692CD-1D4C-4EF2-AD8D-1202A695C342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38" authorId="0" shapeId="0" xr:uid="{4C973B78-8E10-43C7-9174-D973623617F7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38" authorId="0" shapeId="0" xr:uid="{1AF9B5F8-B7EB-44D2-A8EF-CE318AF5650E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38" authorId="0" shapeId="0" xr:uid="{0DD88813-37F6-446B-A586-6F7325D27992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</commentList>
</comments>
</file>

<file path=xl/sharedStrings.xml><?xml version="1.0" encoding="utf-8"?>
<sst xmlns="http://schemas.openxmlformats.org/spreadsheetml/2006/main" count="8951" uniqueCount="1228">
  <si>
    <t>Couple families ; Full-time workers ; Wives/Partners aged 15–19 years ;  Youngest child aged 0–4 years ;</t>
  </si>
  <si>
    <t>Couple families ; Full-time workers ; Wives/Partners aged 15–19 years ;  Youngest child aged 5–9 years ;</t>
  </si>
  <si>
    <t>Couple families ; Full-time workers ; Wives/Partners aged 15–19 years ;  Youngest child aged 10–14 years ;</t>
  </si>
  <si>
    <t>Couple families ; Full-time workers ; Wives/Partners aged 15–19 years ;  Total with youngest child aged 0–14 years ;</t>
  </si>
  <si>
    <t>Couple families ; Full-time workers ; Wives/Partners aged 15–19 years ;  Youngest dependant aged 15–24 years ;</t>
  </si>
  <si>
    <t>Couple families ; Full-time workers ; Wives/Partners aged 15–19 years ;  Total families with children or dependants ;</t>
  </si>
  <si>
    <t>Couple families ; Full-time workers ; Wives/Partners aged 20–24 years ;  Youngest child aged 0–4 years ;</t>
  </si>
  <si>
    <t>Couple families ; Full-time workers ; Wives/Partners aged 20–24 years ;  Youngest child aged 5–9 years ;</t>
  </si>
  <si>
    <t>Couple families ; Full-time workers ; Wives/Partners aged 20–24 years ;  Youngest child aged 10–14 years ;</t>
  </si>
  <si>
    <t>Couple families ; Full-time workers ; Wives/Partners aged 20–24 years ;  Total with youngest child aged 0–14 years ;</t>
  </si>
  <si>
    <t>Couple families ; Full-time workers ; Wives/Partners aged 20–24 years ;  Youngest dependant aged 15–24 years ;</t>
  </si>
  <si>
    <t>Couple families ; Full-time workers ; Wives/Partners aged 20–24 years ;  Total families with children or dependants ;</t>
  </si>
  <si>
    <t>Couple families ; Full-time workers ; Wives/Partners aged 25–34 years ;  Youngest child aged 0–4 years ;</t>
  </si>
  <si>
    <t>Couple families ; Full-time workers ; Wives/Partners aged 25–34 years ;  Youngest child aged 5–9 years ;</t>
  </si>
  <si>
    <t>Couple families ; Full-time workers ; Wives/Partners aged 25–34 years ;  Youngest child aged 10–14 years ;</t>
  </si>
  <si>
    <t>Couple families ; Full-time workers ; Wives/Partners aged 25–34 years ;  Total with youngest child aged 0–14 years ;</t>
  </si>
  <si>
    <t>Couple families ; Full-time workers ; Wives/Partners aged 25–34 years ;  Youngest dependant aged 15–24 years ;</t>
  </si>
  <si>
    <t>Couple families ; Full-time workers ; Wives/Partners aged 25–34 years ;  Total families with children or dependants ;</t>
  </si>
  <si>
    <t>Couple families ; Full-time workers ; Wives/Partners aged 35–44 years ;  Youngest child aged 0–4 years ;</t>
  </si>
  <si>
    <t>Couple families ; Full-time workers ; Wives/Partners aged 35–44 years ;  Youngest child aged 5–9 years ;</t>
  </si>
  <si>
    <t>Couple families ; Full-time workers ; Wives/Partners aged 35–44 years ;  Youngest child aged 10–14 years ;</t>
  </si>
  <si>
    <t>Couple families ; Full-time workers ; Wives/Partners aged 35–44 years ;  Total with youngest child aged 0–14 years ;</t>
  </si>
  <si>
    <t>Couple families ; Full-time workers ; Wives/Partners aged 35–44 years ;  Youngest dependant aged 15–24 years ;</t>
  </si>
  <si>
    <t>Couple families ; Full-time workers ; Wives/Partners aged 35–44 years ;  Total families with children or dependants ;</t>
  </si>
  <si>
    <t>Couple families ; Full-time workers ; Wives/Partners aged 45–54 years ;  Youngest child aged 0–4 years ;</t>
  </si>
  <si>
    <t>Couple families ; Full-time workers ; Wives/Partners aged 45–54 years ;  Youngest child aged 5–9 years ;</t>
  </si>
  <si>
    <t>Couple families ; Full-time workers ; Wives/Partners aged 45–54 years ;  Youngest child aged 10–14 years ;</t>
  </si>
  <si>
    <t>Couple families ; Full-time workers ; Wives/Partners aged 45–54 years ;  Total with youngest child aged 0–14 years ;</t>
  </si>
  <si>
    <t>Couple families ; Full-time workers ; Wives/Partners aged 45–54 years ;  Youngest dependant aged 15–24 years ;</t>
  </si>
  <si>
    <t>Couple families ; Full-time workers ; Wives/Partners aged 45–54 years ;  Total families with children or dependants ;</t>
  </si>
  <si>
    <t>Couple families ; Full-time workers ; Wives/Partners aged 55–64 years ;  Youngest child aged 0–4 years ;</t>
  </si>
  <si>
    <t>Couple families ; Full-time workers ; Wives/Partners aged 55–64 years ;  Youngest child aged 5–9 years ;</t>
  </si>
  <si>
    <t>Couple families ; Full-time workers ; Wives/Partners aged 55–64 years ;  Youngest child aged 10–14 years ;</t>
  </si>
  <si>
    <t>Couple families ; Full-time workers ; Wives/Partners aged 55–64 years ;  Total with youngest child aged 0–14 years ;</t>
  </si>
  <si>
    <t>Couple families ; Full-time workers ; Wives/Partners aged 55–64 years ;  Youngest dependant aged 15–24 years ;</t>
  </si>
  <si>
    <t>Couple families ; Full-time workers ; Wives/Partners aged 55–64 years ;  Total families with children or dependants ;</t>
  </si>
  <si>
    <t>Couple families ; Full-time workers ; Wives/Partners aged 65 years and over ;  Youngest child aged 0–4 years ;</t>
  </si>
  <si>
    <t>Couple families ; Full-time workers ; Wives/Partners aged 65 years and over ;  Youngest child aged 5–9 years ;</t>
  </si>
  <si>
    <t>Couple families ; Full-time workers ; Wives/Partners aged 65 years and over ;  Youngest child aged 10–14 years ;</t>
  </si>
  <si>
    <t>Couple families ; Full-time workers ; Wives/Partners aged 65 years and over ;  Total with youngest child aged 0–14 years ;</t>
  </si>
  <si>
    <t>Couple families ; Full-time workers ; Wives/Partners aged 65 years and over ;  Youngest dependant aged 15–24 years ;</t>
  </si>
  <si>
    <t>Couple families ; Full-time workers ; Wives/Partners aged 65 years and over ;  Total families with children or dependants ;</t>
  </si>
  <si>
    <t>Couple families ; Full-time workers ; Total ;  Youngest child aged 0–4 years ;</t>
  </si>
  <si>
    <t>Couple families ; Full-time workers ; Total ;  Youngest child aged 5–9 years ;</t>
  </si>
  <si>
    <t>Couple families ; Full-time workers ; Total ;  Youngest child aged 10–14 years ;</t>
  </si>
  <si>
    <t>Couple families ; Full-time workers ; Total ;  Total with youngest child aged 0–14 years ;</t>
  </si>
  <si>
    <t>Couple families ; Full-time workers ; Total ;  Youngest dependant aged 15–24 years ;</t>
  </si>
  <si>
    <t>Couple families ; Full-time workers ; Total ;  Total families with children or dependants ;</t>
  </si>
  <si>
    <t>Couple families ; Part-time workers ; Wives/Partners aged 15–19 years ;  Youngest child aged 0–4 years ;</t>
  </si>
  <si>
    <t>Couple families ; Part-time workers ; Wives/Partners aged 15–19 years ;  Youngest child aged 5–9 years ;</t>
  </si>
  <si>
    <t>Couple families ; Part-time workers ; Wives/Partners aged 15–19 years ;  Youngest child aged 10–14 years ;</t>
  </si>
  <si>
    <t>Couple families ; Part-time workers ; Wives/Partners aged 15–19 years ;  Total with youngest child aged 0–14 years ;</t>
  </si>
  <si>
    <t>Couple families ; Part-time workers ; Wives/Partners aged 15–19 years ;  Youngest dependant aged 15–24 years ;</t>
  </si>
  <si>
    <t>Couple families ; Part-time workers ; Wives/Partners aged 15–19 years ;  Total families with children or dependants ;</t>
  </si>
  <si>
    <t>Couple families ; Part-time workers ; Wives/Partners aged 20–24 years ;  Youngest child aged 0–4 years ;</t>
  </si>
  <si>
    <t>Couple families ; Part-time workers ; Wives/Partners aged 20–24 years ;  Youngest child aged 5–9 years ;</t>
  </si>
  <si>
    <t>Couple families ; Part-time workers ; Wives/Partners aged 20–24 years ;  Youngest child aged 10–14 years ;</t>
  </si>
  <si>
    <t>Couple families ; Part-time workers ; Wives/Partners aged 20–24 years ;  Total with youngest child aged 0–14 years ;</t>
  </si>
  <si>
    <t>Couple families ; Part-time workers ; Wives/Partners aged 20–24 years ;  Youngest dependant aged 15–24 years ;</t>
  </si>
  <si>
    <t>Couple families ; Part-time workers ; Wives/Partners aged 20–24 years ;  Total families with children or dependants ;</t>
  </si>
  <si>
    <t>Couple families ; Part-time workers ; Wives/Partners aged 25–34 years ;  Youngest child aged 0–4 years ;</t>
  </si>
  <si>
    <t>Couple families ; Part-time workers ; Wives/Partners aged 25–34 years ;  Youngest child aged 5–9 years ;</t>
  </si>
  <si>
    <t>Couple families ; Part-time workers ; Wives/Partners aged 25–34 years ;  Youngest child aged 10–14 years ;</t>
  </si>
  <si>
    <t>Couple families ; Part-time workers ; Wives/Partners aged 25–34 years ;  Total with youngest child aged 0–14 years ;</t>
  </si>
  <si>
    <t>Couple families ; Part-time workers ; Wives/Partners aged 25–34 years ;  Youngest dependant aged 15–24 years ;</t>
  </si>
  <si>
    <t>Couple families ; Part-time workers ; Wives/Partners aged 25–34 years ;  Total families with children or dependants ;</t>
  </si>
  <si>
    <t>Couple families ; Part-time workers ; Wives/Partners aged 35–44 years ;  Youngest child aged 0–4 years ;</t>
  </si>
  <si>
    <t>Couple families ; Part-time workers ; Wives/Partners aged 35–44 years ;  Youngest child aged 5–9 years ;</t>
  </si>
  <si>
    <t>Couple families ; Part-time workers ; Wives/Partners aged 35–44 years ;  Youngest child aged 10–14 years ;</t>
  </si>
  <si>
    <t>Couple families ; Part-time workers ; Wives/Partners aged 35–44 years ;  Total with youngest child aged 0–14 years ;</t>
  </si>
  <si>
    <t>Couple families ; Part-time workers ; Wives/Partners aged 35–44 years ;  Youngest dependant aged 15–24 years ;</t>
  </si>
  <si>
    <t>Couple families ; Part-time workers ; Wives/Partners aged 35–44 years ;  Total families with children or dependants ;</t>
  </si>
  <si>
    <t>Couple families ; Part-time workers ; Wives/Partners aged 45–54 years ;  Youngest child aged 0–4 years ;</t>
  </si>
  <si>
    <t>Couple families ; Part-time workers ; Wives/Partners aged 45–54 years ;  Youngest child aged 5–9 years ;</t>
  </si>
  <si>
    <t>Couple families ; Part-time workers ; Wives/Partners aged 45–54 years ;  Youngest child aged 10–14 years ;</t>
  </si>
  <si>
    <t>Couple families ; Part-time workers ; Wives/Partners aged 45–54 years ;  Total with youngest child aged 0–14 years ;</t>
  </si>
  <si>
    <t>Couple families ; Part-time workers ; Wives/Partners aged 45–54 years ;  Youngest dependant aged 15–24 years ;</t>
  </si>
  <si>
    <t>Couple families ; Part-time workers ; Wives/Partners aged 45–54 years ;  Total families with children or dependants ;</t>
  </si>
  <si>
    <t>Couple families ; Part-time workers ; Wives/Partners aged 55–64 years ;  Youngest child aged 0–4 years ;</t>
  </si>
  <si>
    <t>Couple families ; Part-time workers ; Wives/Partners aged 55–64 years ;  Youngest child aged 5–9 years ;</t>
  </si>
  <si>
    <t>Couple families ; Part-time workers ; Wives/Partners aged 55–64 years ;  Youngest child aged 10–14 years ;</t>
  </si>
  <si>
    <t>Couple families ; Part-time workers ; Wives/Partners aged 55–64 years ;  Total with youngest child aged 0–14 years ;</t>
  </si>
  <si>
    <t>Couple families ; Part-time workers ; Wives/Partners aged 55–64 years ;  Youngest dependant aged 15–24 years ;</t>
  </si>
  <si>
    <t>Couple families ; Part-time workers ; Wives/Partners aged 55–64 years ;  Total families with children or dependants ;</t>
  </si>
  <si>
    <t>Couple families ; Part-time workers ; Wives/Partners aged 65 years and over ;  Youngest child aged 0–4 years ;</t>
  </si>
  <si>
    <t>Couple families ; Part-time workers ; Wives/Partners aged 65 years and over ;  Youngest child aged 5–9 years ;</t>
  </si>
  <si>
    <t>Couple families ; Part-time workers ; Wives/Partners aged 65 years and over ;  Youngest child aged 10–14 years ;</t>
  </si>
  <si>
    <t>Couple families ; Part-time workers ; Wives/Partners aged 65 years and over ;  Total with youngest child aged 0–14 years ;</t>
  </si>
  <si>
    <t>Couple families ; Part-time workers ; Wives/Partners aged 65 years and over ;  Youngest dependant aged 15–24 years ;</t>
  </si>
  <si>
    <t>Couple families ; Part-time workers ; Wives/Partners aged 65 years and over ;  Total families with children or dependants ;</t>
  </si>
  <si>
    <t>Couple families ; Part-time workers ; Total ;  Youngest child aged 0–4 years ;</t>
  </si>
  <si>
    <t>Couple families ; Part-time workers ; Total ;  Youngest child aged 5–9 years ;</t>
  </si>
  <si>
    <t>Couple families ; Part-time workers ; Total ;  Youngest child aged 10–14 years ;</t>
  </si>
  <si>
    <t>Couple families ; Part-time workers ; Total ;  Total with youngest child aged 0–14 years ;</t>
  </si>
  <si>
    <t>Couple families ; Part-time workers ; Total ;  Youngest dependant aged 15–24 years ;</t>
  </si>
  <si>
    <t>Couple families ; Part-time workers ; Total ;  Total families with children or dependants ;</t>
  </si>
  <si>
    <t>Couple families ; Employed total ; Wives/Partners aged 15–19 years ;  Youngest child aged 0–4 years ;</t>
  </si>
  <si>
    <t>Couple families ; Employed total ; Wives/Partners aged 15–19 years ;  Youngest child aged 5–9 years ;</t>
  </si>
  <si>
    <t>Couple families ; Employed total ; Wives/Partners aged 15–19 years ;  Youngest child aged 10–14 years ;</t>
  </si>
  <si>
    <t>Couple families ; Employed total ; Wives/Partners aged 15–19 years ;  Total with youngest child aged 0–14 years ;</t>
  </si>
  <si>
    <t>Couple families ; Employed total ; Wives/Partners aged 15–19 years ;  Youngest dependant aged 15–24 years ;</t>
  </si>
  <si>
    <t>Couple families ; Employed total ; Wives/Partners aged 15–19 years ;  Total families with children or dependants ;</t>
  </si>
  <si>
    <t>Couple families ; Employed total ; Wives/Partners aged 20–24 years ;  Youngest child aged 0–4 years ;</t>
  </si>
  <si>
    <t>Couple families ; Employed total ; Wives/Partners aged 20–24 years ;  Youngest child aged 5–9 years ;</t>
  </si>
  <si>
    <t>Couple families ; Employed total ; Wives/Partners aged 20–24 years ;  Youngest child aged 10–14 years ;</t>
  </si>
  <si>
    <t>Couple families ; Employed total ; Wives/Partners aged 20–24 years ;  Total with youngest child aged 0–14 years ;</t>
  </si>
  <si>
    <t>Couple families ; Employed total ; Wives/Partners aged 20–24 years ;  Youngest dependant aged 15–24 years ;</t>
  </si>
  <si>
    <t>Couple families ; Employed total ; Wives/Partners aged 20–24 years ;  Total families with children or dependants ;</t>
  </si>
  <si>
    <t>Couple families ; Employed total ; Wives/Partners aged 25–34 years ;  Youngest child aged 0–4 years ;</t>
  </si>
  <si>
    <t>Couple families ; Employed total ; Wives/Partners aged 25–34 years ;  Youngest child aged 5–9 years ;</t>
  </si>
  <si>
    <t>Couple families ; Employed total ; Wives/Partners aged 25–34 years ;  Youngest child aged 10–14 years ;</t>
  </si>
  <si>
    <t>Couple families ; Employed total ; Wives/Partners aged 25–34 years ;  Total with youngest child aged 0–14 years ;</t>
  </si>
  <si>
    <t>Couple families ; Employed total ; Wives/Partners aged 25–34 years ;  Youngest dependant aged 15–24 years ;</t>
  </si>
  <si>
    <t>Couple families ; Employed total ; Wives/Partners aged 25–34 years ;  Total families with children or dependants ;</t>
  </si>
  <si>
    <t>Couple families ; Employed total ; Wives/Partners aged 35–44 years ;  Youngest child aged 0–4 years ;</t>
  </si>
  <si>
    <t>Couple families ; Employed total ; Wives/Partners aged 35–44 years ;  Youngest child aged 5–9 years ;</t>
  </si>
  <si>
    <t>Couple families ; Employed total ; Wives/Partners aged 35–44 years ;  Youngest child aged 10–14 years ;</t>
  </si>
  <si>
    <t>Couple families ; Employed total ; Wives/Partners aged 35–44 years ;  Total with youngest child aged 0–14 years ;</t>
  </si>
  <si>
    <t>Couple families ; Employed total ; Wives/Partners aged 35–44 years ;  Youngest dependant aged 15–24 years ;</t>
  </si>
  <si>
    <t>Couple families ; Employed total ; Wives/Partners aged 35–44 years ;  Total families with children or dependants ;</t>
  </si>
  <si>
    <t>Couple families ; Employed total ; Wives/Partners aged 45–54 years ;  Youngest child aged 0–4 years ;</t>
  </si>
  <si>
    <t>Couple families ; Employed total ; Wives/Partners aged 45–54 years ;  Youngest child aged 5–9 years ;</t>
  </si>
  <si>
    <t>Couple families ; Employed total ; Wives/Partners aged 45–54 years ;  Youngest child aged 10–14 years ;</t>
  </si>
  <si>
    <t>Couple families ; Employed total ; Wives/Partners aged 45–54 years ;  Total with youngest child aged 0–14 years ;</t>
  </si>
  <si>
    <t>Couple families ; Employed total ; Wives/Partners aged 45–54 years ;  Youngest dependant aged 15–24 years ;</t>
  </si>
  <si>
    <t>Couple families ; Employed total ; Wives/Partners aged 45–54 years ;  Total families with children or dependants ;</t>
  </si>
  <si>
    <t>Couple families ; Employed total ; Wives/Partners aged 55–64 years ;  Youngest child aged 0–4 years ;</t>
  </si>
  <si>
    <t>Couple families ; Employed total ; Wives/Partners aged 55–64 years ;  Youngest child aged 5–9 years ;</t>
  </si>
  <si>
    <t>Couple families ; Employed total ; Wives/Partners aged 55–64 years ;  Youngest child aged 10–14 years ;</t>
  </si>
  <si>
    <t>Couple families ; Employed total ; Wives/Partners aged 55–64 years ;  Total with youngest child aged 0–14 years ;</t>
  </si>
  <si>
    <t>Couple families ; Employed total ; Wives/Partners aged 55–64 years ;  Youngest dependant aged 15–24 years ;</t>
  </si>
  <si>
    <t>Couple families ; Employed total ; Wives/Partners aged 55–64 years ;  Total families with children or dependants ;</t>
  </si>
  <si>
    <t>Couple families ; Employed total ; Wives/Partners aged 65 years and over ;  Youngest child aged 0–4 years ;</t>
  </si>
  <si>
    <t>Couple families ; Employed total ; Wives/Partners aged 65 years and over ;  Youngest child aged 5–9 years ;</t>
  </si>
  <si>
    <t>Couple families ; Employed total ; Wives/Partners aged 65 years and over ;  Youngest child aged 10–14 years ;</t>
  </si>
  <si>
    <t>Couple families ; Employed total ; Wives/Partners aged 65 years and over ;  Total with youngest child aged 0–14 years ;</t>
  </si>
  <si>
    <t>Couple families ; Employed total ; Wives/Partners aged 65 years and over ;  Youngest dependant aged 15–24 years ;</t>
  </si>
  <si>
    <t>Couple families ; Employed total ; Wives/Partners aged 65 years and over ;  Total families with children or dependants ;</t>
  </si>
  <si>
    <t>Couple families ; Employed total ; Total ;  Youngest child aged 0–4 years ;</t>
  </si>
  <si>
    <t>Couple families ; Employed total ; Total ;  Youngest child aged 5–9 years ;</t>
  </si>
  <si>
    <t>Couple families ; Employed total ; Total ;  Youngest child aged 10–14 years ;</t>
  </si>
  <si>
    <t>Couple families ; Employed total ; Total ;  Total with youngest child aged 0–14 years ;</t>
  </si>
  <si>
    <t>Couple families ; Employed total ; Total ;  Youngest dependant aged 15–24 years ;</t>
  </si>
  <si>
    <t>Couple families ; Employed total ; Total ;  Total families with children or dependants ;</t>
  </si>
  <si>
    <t>Couple families ; Unemployed ; Wives/Partners aged 15–19 years ;  Youngest child aged 0–4 years ;</t>
  </si>
  <si>
    <t>Couple families ; Unemployed ; Wives/Partners aged 15–19 years ;  Youngest child aged 5–9 years ;</t>
  </si>
  <si>
    <t>Couple families ; Unemployed ; Wives/Partners aged 15–19 years ;  Youngest child aged 10–14 years ;</t>
  </si>
  <si>
    <t>Couple families ; Unemployed ; Wives/Partners aged 15–19 years ;  Total with youngest child aged 0–14 years ;</t>
  </si>
  <si>
    <t>Couple families ; Unemployed ; Wives/Partners aged 15–19 years ;  Youngest dependant aged 15–24 years ;</t>
  </si>
  <si>
    <t>Couple families ; Unemployed ; Wives/Partners aged 15–19 years ;  Total families with children or dependants ;</t>
  </si>
  <si>
    <t>Couple families ; Unemployed ; Wives/Partners aged 20–24 years ;  Youngest child aged 0–4 years ;</t>
  </si>
  <si>
    <t>Couple families ; Unemployed ; Wives/Partners aged 20–24 years ;  Youngest child aged 5–9 years ;</t>
  </si>
  <si>
    <t>Couple families ; Unemployed ; Wives/Partners aged 20–24 years ;  Youngest child aged 10–14 years ;</t>
  </si>
  <si>
    <t>Couple families ; Unemployed ; Wives/Partners aged 20–24 years ;  Total with youngest child aged 0–14 years ;</t>
  </si>
  <si>
    <t>Couple families ; Unemployed ; Wives/Partners aged 20–24 years ;  Youngest dependant aged 15–24 years ;</t>
  </si>
  <si>
    <t>Couple families ; Unemployed ; Wives/Partners aged 20–24 years ;  Total families with children or dependants ;</t>
  </si>
  <si>
    <t>Couple families ; Unemployed ; Wives/Partners aged 25–34 years ;  Youngest child aged 0–4 years ;</t>
  </si>
  <si>
    <t>Couple families ; Unemployed ; Wives/Partners aged 25–34 years ;  Youngest child aged 5–9 years ;</t>
  </si>
  <si>
    <t>Couple families ; Unemployed ; Wives/Partners aged 25–34 years ;  Youngest child aged 10–14 years ;</t>
  </si>
  <si>
    <t>Couple families ; Unemployed ; Wives/Partners aged 25–34 years ;  Total with youngest child aged 0–14 years ;</t>
  </si>
  <si>
    <t>Couple families ; Unemployed ; Wives/Partners aged 25–34 years ;  Youngest dependant aged 15–24 years ;</t>
  </si>
  <si>
    <t>Couple families ; Unemployed ; Wives/Partners aged 25–34 years ;  Total families with children or dependants ;</t>
  </si>
  <si>
    <t>Couple families ; Unemployed ; Wives/Partners aged 35–44 years ;  Youngest child aged 0–4 years ;</t>
  </si>
  <si>
    <t>Couple families ; Unemployed ; Wives/Partners aged 35–44 years ;  Youngest child aged 5–9 years ;</t>
  </si>
  <si>
    <t>Couple families ; Unemployed ; Wives/Partners aged 35–44 years ;  Youngest child aged 10–14 years ;</t>
  </si>
  <si>
    <t>Couple families ; Unemployed ; Wives/Partners aged 35–44 years ;  Total with youngest child aged 0–14 years ;</t>
  </si>
  <si>
    <t>Couple families ; Unemployed ; Wives/Partners aged 35–44 years ;  Youngest dependant aged 15–24 years ;</t>
  </si>
  <si>
    <t>Couple families ; Unemployed ; Wives/Partners aged 35–44 years ;  Total families with children or dependants ;</t>
  </si>
  <si>
    <t>Couple families ; Unemployed ; Wives/Partners aged 45–54 years ;  Youngest child aged 0–4 years ;</t>
  </si>
  <si>
    <t>Couple families ; Unemployed ; Wives/Partners aged 45–54 years ;  Youngest child aged 5–9 years ;</t>
  </si>
  <si>
    <t>Couple families ; Unemployed ; Wives/Partners aged 45–54 years ;  Youngest child aged 10–14 years ;</t>
  </si>
  <si>
    <t>Couple families ; Unemployed ; Wives/Partners aged 45–54 years ;  Total with youngest child aged 0–14 years ;</t>
  </si>
  <si>
    <t>Couple families ; Unemployed ; Wives/Partners aged 45–54 years ;  Youngest dependant aged 15–24 years ;</t>
  </si>
  <si>
    <t>Couple families ; Unemployed ; Wives/Partners aged 45–54 years ;  Total families with children or dependants ;</t>
  </si>
  <si>
    <t>Couple families ; Unemployed ; Wives/Partners aged 55–64 years ;  Youngest child aged 0–4 years ;</t>
  </si>
  <si>
    <t>Couple families ; Unemployed ; Wives/Partners aged 55–64 years ;  Youngest child aged 5–9 years ;</t>
  </si>
  <si>
    <t>Couple families ; Unemployed ; Wives/Partners aged 55–64 years ;  Youngest child aged 10–14 years ;</t>
  </si>
  <si>
    <t>Couple families ; Unemployed ; Wives/Partners aged 55–64 years ;  Total with youngest child aged 0–14 years ;</t>
  </si>
  <si>
    <t>Couple families ; Unemployed ; Wives/Partners aged 55–64 years ;  Youngest dependant aged 15–24 years ;</t>
  </si>
  <si>
    <t>Couple families ; Unemployed ; Wives/Partners aged 55–64 years ;  Total families with children or dependants ;</t>
  </si>
  <si>
    <t>Couple families ; Unemployed ; Wives/Partners aged 65 years and over ;  Youngest child aged 0–4 years ;</t>
  </si>
  <si>
    <t>Couple families ; Unemployed ; Wives/Partners aged 65 years and over ;  Youngest child aged 5–9 years ;</t>
  </si>
  <si>
    <t>Couple families ; Unemployed ; Wives/Partners aged 65 years and over ;  Youngest child aged 10–14 years ;</t>
  </si>
  <si>
    <t>Couple families ; Unemployed ; Wives/Partners aged 65 years and over ;  Total with youngest child aged 0–14 years ;</t>
  </si>
  <si>
    <t>Couple families ; Unemployed ; Wives/Partners aged 65 years and over ;  Youngest dependant aged 15–24 years ;</t>
  </si>
  <si>
    <t>Couple families ; Unemployed ; Wives/Partners aged 65 years and over ;  Total families with children or dependants ;</t>
  </si>
  <si>
    <t>Couple families ; Unemployed ; Total ;  Youngest child aged 0–4 years ;</t>
  </si>
  <si>
    <t>Couple families ; Unemployed ; Total ;  Youngest child aged 5–9 years ;</t>
  </si>
  <si>
    <t>Couple families ; Unemployed ; Total ;  Youngest child aged 10–14 years ;</t>
  </si>
  <si>
    <t>Couple families ; Unemployed ; Total ;  Total with youngest child aged 0–14 years ;</t>
  </si>
  <si>
    <t>Couple families ; Unemployed ; Total ;  Youngest dependant aged 15–24 years ;</t>
  </si>
  <si>
    <t>Couple families ; Unemployed ; Total ;  Total families with children or dependants ;</t>
  </si>
  <si>
    <t>Couple families ; Not in the labour force ; Wives/Partners aged 15–19 years ;  Youngest child aged 0–4 years ;</t>
  </si>
  <si>
    <t>Couple families ; Not in the labour force ; Wives/Partners aged 15–19 years ;  Youngest child aged 5–9 years ;</t>
  </si>
  <si>
    <t>Couple families ; Not in the labour force ; Wives/Partners aged 15–19 years ;  Youngest child aged 10–14 years ;</t>
  </si>
  <si>
    <t>Couple families ; Not in the labour force ; Wives/Partners aged 15–19 years ;  Total with youngest child aged 0–14 years ;</t>
  </si>
  <si>
    <t>Couple families ; Not in the labour force ; Wives/Partners aged 15–19 years ;  Youngest dependant aged 15–24 years ;</t>
  </si>
  <si>
    <t>Couple families ; Not in the labour force ; Wives/Partners aged 15–19 years ;  Total families with children or dependants ;</t>
  </si>
  <si>
    <t>Couple families ; Not in the labour force ; Wives/Partners aged 20–24 years ;  Youngest child aged 0–4 years ;</t>
  </si>
  <si>
    <t>Couple families ; Not in the labour force ; Wives/Partners aged 20–24 years ;  Youngest child aged 5–9 years ;</t>
  </si>
  <si>
    <t>Couple families ; Not in the labour force ; Wives/Partners aged 20–24 years ;  Youngest child aged 10–14 years ;</t>
  </si>
  <si>
    <t>Couple families ; Not in the labour force ; Wives/Partners aged 20–24 years ;  Total with youngest child aged 0–14 years ;</t>
  </si>
  <si>
    <t>Couple families ; Not in the labour force ; Wives/Partners aged 20–24 years ;  Youngest dependant aged 15–24 years ;</t>
  </si>
  <si>
    <t>Couple families ; Not in the labour force ; Wives/Partners aged 20–24 years ;  Total families with children or dependants ;</t>
  </si>
  <si>
    <t>Couple families ; Not in the labour force ; Wives/Partners aged 25–34 years ;  Youngest child aged 0–4 years ;</t>
  </si>
  <si>
    <t>Couple families ; Not in the labour force ; Wives/Partners aged 25–34 years ;  Youngest child aged 5–9 years ;</t>
  </si>
  <si>
    <t>Couple families ; Not in the labour force ; Wives/Partners aged 25–34 years ;  Youngest child aged 10–14 years ;</t>
  </si>
  <si>
    <t>Couple families ; Not in the labour force ; Wives/Partners aged 25–34 years ;  Total with youngest child aged 0–14 years ;</t>
  </si>
  <si>
    <t>Couple families ; Not in the labour force ; Wives/Partners aged 25–34 years ;  Youngest dependant aged 15–24 years ;</t>
  </si>
  <si>
    <t>Couple families ; Not in the labour force ; Wives/Partners aged 25–34 years ;  Total families with children or dependants ;</t>
  </si>
  <si>
    <t>Couple families ; Not in the labour force ; Wives/Partners aged 35–44 years ;  Youngest child aged 0–4 years ;</t>
  </si>
  <si>
    <t>Couple families ; Not in the labour force ; Wives/Partners aged 35–44 years ;  Youngest child aged 5–9 years ;</t>
  </si>
  <si>
    <t>Couple families ; Not in the labour force ; Wives/Partners aged 35–44 years ;  Youngest child aged 10–14 years ;</t>
  </si>
  <si>
    <t>Couple families ; Not in the labour force ; Wives/Partners aged 35–44 years ;  Total with youngest child aged 0–14 years ;</t>
  </si>
  <si>
    <t>Couple families ; Not in the labour force ; Wives/Partners aged 35–44 years ;  Youngest dependant aged 15–24 years ;</t>
  </si>
  <si>
    <t>Couple families ; Not in the labour force ; Wives/Partners aged 35–44 years ;  Total families with children or dependants ;</t>
  </si>
  <si>
    <t>Couple families ; Not in the labour force ; Wives/Partners aged 45–54 years ;  Youngest child aged 0–4 years ;</t>
  </si>
  <si>
    <t>Couple families ; Not in the labour force ; Wives/Partners aged 45–54 years ;  Youngest child aged 5–9 years ;</t>
  </si>
  <si>
    <t>Couple families ; Not in the labour force ; Wives/Partners aged 45–54 years ;  Youngest child aged 10–14 years ;</t>
  </si>
  <si>
    <t>Couple families ; Not in the labour force ; Wives/Partners aged 45–54 years ;  Total with youngest child aged 0–14 years ;</t>
  </si>
  <si>
    <t>Couple families ; Not in the labour force ; Wives/Partners aged 45–54 years ;  Youngest dependant aged 15–24 years ;</t>
  </si>
  <si>
    <t>Couple families ; Not in the labour force ; Wives/Partners aged 45–54 years ;  Total families with children or dependants ;</t>
  </si>
  <si>
    <t>Couple families ; Not in the labour force ; Wives/Partners aged 55–64 years ;  Youngest child aged 0–4 years ;</t>
  </si>
  <si>
    <t>Couple families ; Not in the labour force ; Wives/Partners aged 55–64 years ;  Youngest child aged 5–9 years ;</t>
  </si>
  <si>
    <t>Couple families ; Not in the labour force ; Wives/Partners aged 55–64 years ;  Youngest child aged 10–14 years ;</t>
  </si>
  <si>
    <t>Couple families ; Not in the labour force ; Wives/Partners aged 55–64 years ;  Total with youngest child aged 0–14 years ;</t>
  </si>
  <si>
    <t>Couple families ; Not in the labour force ; Wives/Partners aged 55–64 years ;  Youngest dependant aged 15–24 years ;</t>
  </si>
  <si>
    <t>Couple families ; Not in the labour force ; Wives/Partners aged 55–64 years ;  Total families with children or dependants ;</t>
  </si>
  <si>
    <t>Couple families ; Not in the labour force ; Wives/Partners aged 65 years and over ;  Youngest child aged 0–4 years ;</t>
  </si>
  <si>
    <t>Couple families ; Not in the labour force ; Wives/Partners aged 65 years and over ;  Youngest child aged 5–9 years ;</t>
  </si>
  <si>
    <t>Couple families ; Not in the labour force ; Wives/Partners aged 65 years and over ;  Youngest child aged 10–14 years ;</t>
  </si>
  <si>
    <t>Couple families ; Not in the labour force ; Wives/Partners aged 65 years and over ;  Total with youngest child aged 0–14 years ;</t>
  </si>
  <si>
    <t>Couple families ; Not in the labour force ; Wives/Partners aged 65 years and over ;  Youngest dependant aged 15–24 years ;</t>
  </si>
  <si>
    <t>Couple families ; Not in the labour force ; Wives/Partners aged 65 years and over ;  Total families with children or dependants ;</t>
  </si>
  <si>
    <t>Couple families ; Not in the labour force ;  Total ;  Youngest child aged 0–4 years ;</t>
  </si>
  <si>
    <t>Couple families ; Not in the labour force ;  Total ;  Youngest child aged 5–9 years ;</t>
  </si>
  <si>
    <t>Couple families ; Not in the labour force ;  Total ;  Youngest child aged 10–14 years ;</t>
  </si>
  <si>
    <t>Couple families ; Not in the labour force ;  Total ;  Total with youngest child aged 0–14 years ;</t>
  </si>
  <si>
    <t>Couple families ; Not in the labour force ;  Total ;  Youngest dependant aged 15–24 years ;</t>
  </si>
  <si>
    <t>Couple families ; Not in the labour force ;  Total ;  Total families with children or dependants ;</t>
  </si>
  <si>
    <t>Couple families ; Total ; Wives/Partners aged 15–19 years ;  Youngest child aged 0–4 years ;</t>
  </si>
  <si>
    <t>Couple families ; Total ; Wives/Partners aged 15–19 years ;  Youngest child aged 5–9 years ;</t>
  </si>
  <si>
    <t>Couple families ; Total ; Wives/Partners aged 15–19 years ;  Youngest child aged 10–14 years ;</t>
  </si>
  <si>
    <t>Couple families ; Total ; Wives/Partners aged 15–19 years ;  Total with youngest child aged 0–14 years ;</t>
  </si>
  <si>
    <t>Couple families ; Total ; Wives/Partners aged 15–19 years ;  Youngest dependant aged 15–24 years ;</t>
  </si>
  <si>
    <t>Couple families ; Total ; Wives/Partners aged 15–19 years ;  Total families with children or dependants ;</t>
  </si>
  <si>
    <t>Couple families ; Total ; Wives/Partners aged 20–24 years ;  Youngest child aged 0–4 years ;</t>
  </si>
  <si>
    <t>Couple families ; Total ; Wives/Partners aged 20–24 years ;  Youngest child aged 5–9 years ;</t>
  </si>
  <si>
    <t>Couple families ; Total ; Wives/Partners aged 20–24 years ;  Youngest child aged 10–14 years ;</t>
  </si>
  <si>
    <t>Couple families ; Total ; Wives/Partners aged 20–24 years ;  Total with youngest child aged 0–14 years ;</t>
  </si>
  <si>
    <t>Unit</t>
  </si>
  <si>
    <t>Series Type</t>
  </si>
  <si>
    <t>Data Type</t>
  </si>
  <si>
    <t>Frequency</t>
  </si>
  <si>
    <t>Collection Month</t>
  </si>
  <si>
    <t>Series Start</t>
  </si>
  <si>
    <t>Series End</t>
  </si>
  <si>
    <t>No. Obs</t>
  </si>
  <si>
    <t>Series ID</t>
  </si>
  <si>
    <t>000</t>
  </si>
  <si>
    <t>Original</t>
  </si>
  <si>
    <t>STOCK</t>
  </si>
  <si>
    <t>Month</t>
  </si>
  <si>
    <t>A124858826A</t>
  </si>
  <si>
    <t>A124857674J</t>
  </si>
  <si>
    <t>A124859210W</t>
  </si>
  <si>
    <t>A124859594V</t>
  </si>
  <si>
    <t>A124858058W</t>
  </si>
  <si>
    <t>A124858442R</t>
  </si>
  <si>
    <t>A124858722J</t>
  </si>
  <si>
    <t>A124857570R</t>
  </si>
  <si>
    <t>A124859106W</t>
  </si>
  <si>
    <t>A124859490A</t>
  </si>
  <si>
    <t>A124857954A</t>
  </si>
  <si>
    <t>A124858338R</t>
  </si>
  <si>
    <t>A124858830T</t>
  </si>
  <si>
    <t>A124857678T</t>
  </si>
  <si>
    <t>A124859214F</t>
  </si>
  <si>
    <t>A124859598C</t>
  </si>
  <si>
    <t>A124858062L</t>
  </si>
  <si>
    <t>A124858446X</t>
  </si>
  <si>
    <t>A124858834A</t>
  </si>
  <si>
    <t>A124857682J</t>
  </si>
  <si>
    <t>A124859218R</t>
  </si>
  <si>
    <t>A124859602J</t>
  </si>
  <si>
    <t>A124858066W</t>
  </si>
  <si>
    <t>A124858450R</t>
  </si>
  <si>
    <t>A124858726T</t>
  </si>
  <si>
    <t>A124857574X</t>
  </si>
  <si>
    <t>A124859110L</t>
  </si>
  <si>
    <t>A124859494K</t>
  </si>
  <si>
    <t>A124857958K</t>
  </si>
  <si>
    <t>A124858342F</t>
  </si>
  <si>
    <t>A124858730J</t>
  </si>
  <si>
    <t>A124857578J</t>
  </si>
  <si>
    <t>A124859114W</t>
  </si>
  <si>
    <t>A124859498V</t>
  </si>
  <si>
    <t>A124857962A</t>
  </si>
  <si>
    <t>A124858346R</t>
  </si>
  <si>
    <t>A124858786V</t>
  </si>
  <si>
    <t>A124857634R</t>
  </si>
  <si>
    <t>A124859170R</t>
  </si>
  <si>
    <t>A124859554A</t>
  </si>
  <si>
    <t>A124858018C</t>
  </si>
  <si>
    <t>A124858402W</t>
  </si>
  <si>
    <t>A124858666A</t>
  </si>
  <si>
    <t>A124857514W</t>
  </si>
  <si>
    <t>A124859050W</t>
  </si>
  <si>
    <t>A124859434J</t>
  </si>
  <si>
    <t>A124857898V</t>
  </si>
  <si>
    <t>A124858282R</t>
  </si>
  <si>
    <t>A124858838K</t>
  </si>
  <si>
    <t>A124857686T</t>
  </si>
  <si>
    <t>A124859222F</t>
  </si>
  <si>
    <t>A124859606T</t>
  </si>
  <si>
    <t>A124858070L</t>
  </si>
  <si>
    <t>A124858454X</t>
  </si>
  <si>
    <t>A124858790K</t>
  </si>
  <si>
    <t>A124857638X</t>
  </si>
  <si>
    <t>A124859174X</t>
  </si>
  <si>
    <t>A124859558K</t>
  </si>
  <si>
    <t>A124858022V</t>
  </si>
  <si>
    <t>A124858406F</t>
  </si>
  <si>
    <t>A124858870K</t>
  </si>
  <si>
    <t>A124857718X</t>
  </si>
  <si>
    <t>A124859254X</t>
  </si>
  <si>
    <t>A124859638K</t>
  </si>
  <si>
    <t>A124858102V</t>
  </si>
  <si>
    <t>A124858486T</t>
  </si>
  <si>
    <t>A124858670T</t>
  </si>
  <si>
    <t>A124857518F</t>
  </si>
  <si>
    <t>A124859054F</t>
  </si>
  <si>
    <t>A124859438T</t>
  </si>
  <si>
    <t>A124857902X</t>
  </si>
  <si>
    <t>A124858286X</t>
  </si>
  <si>
    <t>A124858530R</t>
  </si>
  <si>
    <t>A124857378R</t>
  </si>
  <si>
    <t>A124858914A</t>
  </si>
  <si>
    <t>A124859298A</t>
  </si>
  <si>
    <t>A124857762J</t>
  </si>
  <si>
    <t>A124858146W</t>
  </si>
  <si>
    <t>A124858590T</t>
  </si>
  <si>
    <t>A124857438F</t>
  </si>
  <si>
    <t>A124858974C</t>
  </si>
  <si>
    <t>A124859358T</t>
  </si>
  <si>
    <t>A124857822X</t>
  </si>
  <si>
    <t>A124858206L</t>
  </si>
  <si>
    <t>A124858734T</t>
  </si>
  <si>
    <t>A124857582X</t>
  </si>
  <si>
    <t>A124859118F</t>
  </si>
  <si>
    <t>A124859502X</t>
  </si>
  <si>
    <t>A124857966K</t>
  </si>
  <si>
    <t>A124858350F</t>
  </si>
  <si>
    <t>A124858594A</t>
  </si>
  <si>
    <t>A124857442W</t>
  </si>
  <si>
    <t>A124858978L</t>
  </si>
  <si>
    <t>A124859362J</t>
  </si>
  <si>
    <t>A124857826J</t>
  </si>
  <si>
    <t>A124858210C</t>
  </si>
  <si>
    <t>A124858738A</t>
  </si>
  <si>
    <t>A124857586J</t>
  </si>
  <si>
    <t>A124859122W</t>
  </si>
  <si>
    <t>A124859506J</t>
  </si>
  <si>
    <t>A124857970A</t>
  </si>
  <si>
    <t>A124858354R</t>
  </si>
  <si>
    <t>A124858742T</t>
  </si>
  <si>
    <t>A124857590X</t>
  </si>
  <si>
    <t>A124859126F</t>
  </si>
  <si>
    <t>A124859510X</t>
  </si>
  <si>
    <t>A124857974K</t>
  </si>
  <si>
    <t>A124858358X</t>
  </si>
  <si>
    <t>A124858874V</t>
  </si>
  <si>
    <t>A124857722R</t>
  </si>
  <si>
    <t>A124859258J</t>
  </si>
  <si>
    <t>A124859642A</t>
  </si>
  <si>
    <t>A124858106C</t>
  </si>
  <si>
    <t>A124858490J</t>
  </si>
  <si>
    <t>A124858534X</t>
  </si>
  <si>
    <t>A124857382F</t>
  </si>
  <si>
    <t>A124858918K</t>
  </si>
  <si>
    <t>A124859302F</t>
  </si>
  <si>
    <t>A124857766T</t>
  </si>
  <si>
    <t>A124858150L</t>
  </si>
  <si>
    <t>A124858842A</t>
  </si>
  <si>
    <t>A124857690J</t>
  </si>
  <si>
    <t>A124859226R</t>
  </si>
  <si>
    <t>A124859610J</t>
  </si>
  <si>
    <t>A124858074W</t>
  </si>
  <si>
    <t>A124858458J</t>
  </si>
  <si>
    <t>A124858846K</t>
  </si>
  <si>
    <t>A124857694T</t>
  </si>
  <si>
    <t>A124859230F</t>
  </si>
  <si>
    <t>A124859614T</t>
  </si>
  <si>
    <t>A124858078F</t>
  </si>
  <si>
    <t>A124858462X</t>
  </si>
  <si>
    <t>A124858538J</t>
  </si>
  <si>
    <t>A124857386R</t>
  </si>
  <si>
    <t>A124858922A</t>
  </si>
  <si>
    <t>A124859306R</t>
  </si>
  <si>
    <t>A124857770J</t>
  </si>
  <si>
    <t>A124858154W</t>
  </si>
  <si>
    <t>A124858674A</t>
  </si>
  <si>
    <t>A124857522W</t>
  </si>
  <si>
    <t>A124859058R</t>
  </si>
  <si>
    <t>A124859442J</t>
  </si>
  <si>
    <t>A124857906J</t>
  </si>
  <si>
    <t>A124858290R</t>
  </si>
  <si>
    <t>A124858746A</t>
  </si>
  <si>
    <t>A124857594J</t>
  </si>
  <si>
    <t>A124859130W</t>
  </si>
  <si>
    <t>A124859514J</t>
  </si>
  <si>
    <t>A124857978V</t>
  </si>
  <si>
    <t>A124858362R</t>
  </si>
  <si>
    <t>A124858878C</t>
  </si>
  <si>
    <t>A124857726X</t>
  </si>
  <si>
    <t>A124859262X</t>
  </si>
  <si>
    <t>A124859646K</t>
  </si>
  <si>
    <t>A124858110V</t>
  </si>
  <si>
    <t>A124858494T</t>
  </si>
  <si>
    <t>A124858542X</t>
  </si>
  <si>
    <t>A124857390F</t>
  </si>
  <si>
    <t>A124858926K</t>
  </si>
  <si>
    <t>A124859310F</t>
  </si>
  <si>
    <t>A124857774T</t>
  </si>
  <si>
    <t>A124858158F</t>
  </si>
  <si>
    <t>A124858794V</t>
  </si>
  <si>
    <t>A124857642R</t>
  </si>
  <si>
    <t>A124859178J</t>
  </si>
  <si>
    <t>A124859562A</t>
  </si>
  <si>
    <t>A124858026C</t>
  </si>
  <si>
    <t>A124858410W</t>
  </si>
  <si>
    <t>A124858798C</t>
  </si>
  <si>
    <t>A124857646X</t>
  </si>
  <si>
    <t>A124859182X</t>
  </si>
  <si>
    <t>A124859566K</t>
  </si>
  <si>
    <t>A124858030V</t>
  </si>
  <si>
    <t>A124858414F</t>
  </si>
  <si>
    <t>A124858626J</t>
  </si>
  <si>
    <t>A124857474R</t>
  </si>
  <si>
    <t>A124859010C</t>
  </si>
  <si>
    <t>A124859394A</t>
  </si>
  <si>
    <t>A124857858A</t>
  </si>
  <si>
    <t>A124858242W</t>
  </si>
  <si>
    <t>A124858546J</t>
  </si>
  <si>
    <t>A124857394R</t>
  </si>
  <si>
    <t>A124858930A</t>
  </si>
  <si>
    <t>A124859314R</t>
  </si>
  <si>
    <t>A124857778A</t>
  </si>
  <si>
    <t>A124858162W</t>
  </si>
  <si>
    <t>A124858678K</t>
  </si>
  <si>
    <t>A124857526F</t>
  </si>
  <si>
    <t>A124859062F</t>
  </si>
  <si>
    <t>A124859446T</t>
  </si>
  <si>
    <t>A124857910X</t>
  </si>
  <si>
    <t>A124858294X</t>
  </si>
  <si>
    <t>A124858598K</t>
  </si>
  <si>
    <t>A124857446F</t>
  </si>
  <si>
    <t>A124858982C</t>
  </si>
  <si>
    <t>A124859366T</t>
  </si>
  <si>
    <t>A124857830X</t>
  </si>
  <si>
    <t>A124858214L</t>
  </si>
  <si>
    <t>A124858682A</t>
  </si>
  <si>
    <t>A124857530W</t>
  </si>
  <si>
    <t>A124859066R</t>
  </si>
  <si>
    <t>A124859450J</t>
  </si>
  <si>
    <t>A124857914J</t>
  </si>
  <si>
    <t>A124858298J</t>
  </si>
  <si>
    <t>A124858630X</t>
  </si>
  <si>
    <t>A124857478X</t>
  </si>
  <si>
    <t>A124859014L</t>
  </si>
  <si>
    <t>A124859398K</t>
  </si>
  <si>
    <t>A124857862T</t>
  </si>
  <si>
    <t>A124858246F</t>
  </si>
  <si>
    <t>A124858686K</t>
  </si>
  <si>
    <t>A124857534F</t>
  </si>
  <si>
    <t>A124859070F</t>
  </si>
  <si>
    <t>A124859454T</t>
  </si>
  <si>
    <t>A124857918T</t>
  </si>
  <si>
    <t>A124858302L</t>
  </si>
  <si>
    <t>A124858750T</t>
  </si>
  <si>
    <t>A124857598T</t>
  </si>
  <si>
    <t>A124859134F</t>
  </si>
  <si>
    <t>A124859518T</t>
  </si>
  <si>
    <t>A124857982K</t>
  </si>
  <si>
    <t>A124858366X</t>
  </si>
  <si>
    <t>A124858690A</t>
  </si>
  <si>
    <t>A124857538R</t>
  </si>
  <si>
    <t>A124859074R</t>
  </si>
  <si>
    <t>A124859458A</t>
  </si>
  <si>
    <t>A124857922J</t>
  </si>
  <si>
    <t>A124858306W</t>
  </si>
  <si>
    <t>A124858634J</t>
  </si>
  <si>
    <t>A124857482R</t>
  </si>
  <si>
    <t>A124859018W</t>
  </si>
  <si>
    <t>A124859402R</t>
  </si>
  <si>
    <t>A124857866A</t>
  </si>
  <si>
    <t>A124858250W</t>
  </si>
  <si>
    <t>A124858802J</t>
  </si>
  <si>
    <t>A124857650R</t>
  </si>
  <si>
    <t>A124859186J</t>
  </si>
  <si>
    <t>A124859570A</t>
  </si>
  <si>
    <t>A124858034C</t>
  </si>
  <si>
    <t>A124858418R</t>
  </si>
  <si>
    <t>A124858754A</t>
  </si>
  <si>
    <t>A124857602W</t>
  </si>
  <si>
    <t>A124859138R</t>
  </si>
  <si>
    <t>A124859522J</t>
  </si>
  <si>
    <t>A124857986V</t>
  </si>
  <si>
    <t>A124858370R</t>
  </si>
  <si>
    <t>A124858758K</t>
  </si>
  <si>
    <t>A124857606F</t>
  </si>
  <si>
    <t>A124859142F</t>
  </si>
  <si>
    <t>A124859526T</t>
  </si>
  <si>
    <t>Couple families ; Total ; Wives/Partners aged 20–24 years ;  Youngest dependant aged 15–24 years ;</t>
  </si>
  <si>
    <t>Couple families ; Total ; Wives/Partners aged 20–24 years ;  Total families with children or dependants ;</t>
  </si>
  <si>
    <t>Couple families ; Total ; Wives/Partners aged 25–34 years ;  Youngest child aged 0–4 years ;</t>
  </si>
  <si>
    <t>Couple families ; Total ; Wives/Partners aged 25–34 years ;  Youngest child aged 5–9 years ;</t>
  </si>
  <si>
    <t>Couple families ; Total ; Wives/Partners aged 25–34 years ;  Youngest child aged 10–14 years ;</t>
  </si>
  <si>
    <t>Couple families ; Total ; Wives/Partners aged 25–34 years ;  Total with youngest child aged 0–14 years ;</t>
  </si>
  <si>
    <t>Couple families ; Total ; Wives/Partners aged 25–34 years ;  Youngest dependant aged 15–24 years ;</t>
  </si>
  <si>
    <t>Couple families ; Total ; Wives/Partners aged 25–34 years ;  Total families with children or dependants ;</t>
  </si>
  <si>
    <t>Couple families ; Total ; Wives/Partners aged 35–44 years ;  Youngest child aged 0–4 years ;</t>
  </si>
  <si>
    <t>Couple families ; Total ; Wives/Partners aged 35–44 years ;  Youngest child aged 5–9 years ;</t>
  </si>
  <si>
    <t>Couple families ; Total ; Wives/Partners aged 35–44 years ;  Youngest child aged 10–14 years ;</t>
  </si>
  <si>
    <t>Couple families ; Total ; Wives/Partners aged 35–44 years ;  Total with youngest child aged 0–14 years ;</t>
  </si>
  <si>
    <t>Couple families ; Total ; Wives/Partners aged 35–44 years ;  Youngest dependant aged 15–24 years ;</t>
  </si>
  <si>
    <t>Couple families ; Total ; Wives/Partners aged 35–44 years ;  Total families with children or dependants ;</t>
  </si>
  <si>
    <t>Couple families ; Total ; Wives/Partners aged 45–54 years ;  Youngest child aged 0–4 years ;</t>
  </si>
  <si>
    <t>Couple families ; Total ; Wives/Partners aged 45–54 years ;  Youngest child aged 5–9 years ;</t>
  </si>
  <si>
    <t>Couple families ; Total ; Wives/Partners aged 45–54 years ;  Youngest child aged 10–14 years ;</t>
  </si>
  <si>
    <t>Couple families ; Total ; Wives/Partners aged 45–54 years ;  Total with youngest child aged 0–14 years ;</t>
  </si>
  <si>
    <t>Couple families ; Total ; Wives/Partners aged 45–54 years ;  Youngest dependant aged 15–24 years ;</t>
  </si>
  <si>
    <t>Couple families ; Total ; Wives/Partners aged 45–54 years ;  Total families with children or dependants ;</t>
  </si>
  <si>
    <t>Couple families ; Total ; Wives/Partners aged 55–64 years ;  Youngest child aged 0–4 years ;</t>
  </si>
  <si>
    <t>Couple families ; Total ; Wives/Partners aged 55–64 years ;  Youngest child aged 5–9 years ;</t>
  </si>
  <si>
    <t>Couple families ; Total ; Wives/Partners aged 55–64 years ;  Youngest child aged 10–14 years ;</t>
  </si>
  <si>
    <t>Couple families ; Total ; Wives/Partners aged 55–64 years ;  Total with youngest child aged 0–14 years ;</t>
  </si>
  <si>
    <t>Couple families ; Total ; Wives/Partners aged 55–64 years ;  Youngest dependant aged 15–24 years ;</t>
  </si>
  <si>
    <t>Couple families ; Total ; Wives/Partners aged 55–64 years ;  Total families with children or dependants ;</t>
  </si>
  <si>
    <t>Couple families ; Total ; Wives/Partners aged 65 years and over ;  Youngest child aged 0–4 years ;</t>
  </si>
  <si>
    <t>Couple families ; Total ; Wives/Partners aged 65 years and over ;  Youngest child aged 5–9 years ;</t>
  </si>
  <si>
    <t>Couple families ; Total ; Wives/Partners aged 65 years and over ;  Youngest child aged 10–14 years ;</t>
  </si>
  <si>
    <t>Couple families ; Total ; Wives/Partners aged 65 years and over ;  Total with youngest child aged 0–14 years ;</t>
  </si>
  <si>
    <t>Couple families ; Total ; Wives/Partners aged 65 years and over ;  Youngest dependant aged 15–24 years ;</t>
  </si>
  <si>
    <t>Couple families ; Total ; Wives/Partners aged 65 years and over ;  Total families with children or dependants ;</t>
  </si>
  <si>
    <t>Couple families ; Total ; Total ;  Youngest child aged 0–4 years ;</t>
  </si>
  <si>
    <t>Couple families ; Total ; Total ;  Youngest child aged 5–9 years ;</t>
  </si>
  <si>
    <t>Couple families ; Total ; Total ;  Youngest child aged 10–14 years ;</t>
  </si>
  <si>
    <t>Couple families ; Total ; Total ;  Total with youngest child aged 0–14 years ;</t>
  </si>
  <si>
    <t>Couple families ; Total ; Total ;  Youngest dependant aged 15–24 years ;</t>
  </si>
  <si>
    <t>Couple families ; Total ; Total ;  Total families with children or dependants ;</t>
  </si>
  <si>
    <t>One parent families ; Full-time workers ; Mothers aged 15–19 years ;  Youngest child aged 0–4 years ;</t>
  </si>
  <si>
    <t>One parent families ; Full-time workers ; Mothers aged 15–19 years ;  Youngest child aged 5–9 years ;</t>
  </si>
  <si>
    <t>One parent families ; Full-time workers ; Mothers aged 15–19 years ;  Youngest child aged 10–14 years ;</t>
  </si>
  <si>
    <t>One parent families ; Full-time workers ; Mothers aged 15–19 years ;  Total with youngest child aged 0–14 years ;</t>
  </si>
  <si>
    <t>One parent families ; Full-time workers ; Mothers aged 15–19 years ;  Youngest dependant aged 15–24 years ;</t>
  </si>
  <si>
    <t>One parent families ; Full-time workers ; Mothers aged 15–19 years ;  Total families with children or dependants ;</t>
  </si>
  <si>
    <t>One parent families ; Full-time workers ; Mothers aged 20–24 years ;  Youngest child aged 0–4 years ;</t>
  </si>
  <si>
    <t>One parent families ; Full-time workers ; Mothers aged 20–24 years ;  Youngest child aged 5–9 years ;</t>
  </si>
  <si>
    <t>One parent families ; Full-time workers ; Mothers aged 20–24 years ;  Youngest child aged 10–14 years ;</t>
  </si>
  <si>
    <t>One parent families ; Full-time workers ; Mothers aged 20–24 years ;  Total with youngest child aged 0–14 years ;</t>
  </si>
  <si>
    <t>One parent families ; Full-time workers ; Mothers aged 20–24 years ;  Youngest dependant aged 15–24 years ;</t>
  </si>
  <si>
    <t>One parent families ; Full-time workers ; Mothers aged 20–24 years ;  Total families with children or dependants ;</t>
  </si>
  <si>
    <t>One parent families ; Full-time workers ; Mothers aged 25–34 years ;  Youngest child aged 0–4 years ;</t>
  </si>
  <si>
    <t>One parent families ; Full-time workers ; Mothers aged 25–34 years ;  Youngest child aged 5–9 years ;</t>
  </si>
  <si>
    <t>One parent families ; Full-time workers ; Mothers aged 25–34 years ;  Youngest child aged 10–14 years ;</t>
  </si>
  <si>
    <t>One parent families ; Full-time workers ; Mothers aged 25–34 years ;  Total with youngest child aged 0–14 years ;</t>
  </si>
  <si>
    <t>One parent families ; Full-time workers ; Mothers aged 25–34 years ;  Youngest dependant aged 15–24 years ;</t>
  </si>
  <si>
    <t>One parent families ; Full-time workers ; Mothers aged 25–34 years ;  Total families with children or dependants ;</t>
  </si>
  <si>
    <t>One parent families ; Full-time workers ; Mothers aged 35–44 years ;  Youngest child aged 0–4 years ;</t>
  </si>
  <si>
    <t>One parent families ; Full-time workers ; Mothers aged 35–44 years ;  Youngest child aged 5–9 years ;</t>
  </si>
  <si>
    <t>One parent families ; Full-time workers ; Mothers aged 35–44 years ;  Youngest child aged 10–14 years ;</t>
  </si>
  <si>
    <t>One parent families ; Full-time workers ; Mothers aged 35–44 years ;  Total with youngest child aged 0–14 years ;</t>
  </si>
  <si>
    <t>One parent families ; Full-time workers ; Mothers aged 35–44 years ;  Youngest dependant aged 15–24 years ;</t>
  </si>
  <si>
    <t>One parent families ; Full-time workers ; Mothers aged 35–44 years ;  Total families with children or dependants ;</t>
  </si>
  <si>
    <t>One parent families ; Full-time workers ; Mothers aged 45–54 years ;  Youngest child aged 0–4 years ;</t>
  </si>
  <si>
    <t>One parent families ; Full-time workers ; Mothers aged 45–54 years ;  Youngest child aged 5–9 years ;</t>
  </si>
  <si>
    <t>One parent families ; Full-time workers ; Mothers aged 45–54 years ;  Youngest child aged 10–14 years ;</t>
  </si>
  <si>
    <t>One parent families ; Full-time workers ; Mothers aged 45–54 years ;  Total with youngest child aged 0–14 years ;</t>
  </si>
  <si>
    <t>One parent families ; Full-time workers ; Mothers aged 45–54 years ;  Youngest dependant aged 15–24 years ;</t>
  </si>
  <si>
    <t>One parent families ; Full-time workers ; Mothers aged 45–54 years ;  Total families with children or dependants ;</t>
  </si>
  <si>
    <t>One parent families ; Full-time workers ; Mothers aged 55–64 years ;  Youngest child aged 0–4 years ;</t>
  </si>
  <si>
    <t>One parent families ; Full-time workers ; Mothers aged 55–64 years ;  Youngest child aged 5–9 years ;</t>
  </si>
  <si>
    <t>One parent families ; Full-time workers ; Mothers aged 55–64 years ;  Youngest child aged 10–14 years ;</t>
  </si>
  <si>
    <t>One parent families ; Full-time workers ; Mothers aged 55–64 years ;  Total with youngest child aged 0–14 years ;</t>
  </si>
  <si>
    <t>One parent families ; Full-time workers ; Mothers aged 55–64 years ;  Youngest dependant aged 15–24 years ;</t>
  </si>
  <si>
    <t>One parent families ; Full-time workers ; Mothers aged 55–64 years ;  Total families with children or dependants ;</t>
  </si>
  <si>
    <t>One parent families ; Full-time workers ; Mothers aged 65 years and over ;  Youngest child aged 0–4 years ;</t>
  </si>
  <si>
    <t>One parent families ; Full-time workers ; Mothers aged 65 years and over ;  Youngest child aged 5–9 years ;</t>
  </si>
  <si>
    <t>One parent families ; Full-time workers ; Mothers aged 65 years and over ;  Youngest child aged 10–14 years ;</t>
  </si>
  <si>
    <t>One parent families ; Full-time workers ; Mothers aged 65 years and over ;  Total with youngest child aged 0–14 years ;</t>
  </si>
  <si>
    <t>One parent families ; Full-time workers ; Mothers aged 65 years and over ;  Youngest dependant aged 15–24 years ;</t>
  </si>
  <si>
    <t>One parent families ; Full-time workers ; Mothers aged 65 years and over ;  Total families with children or dependants ;</t>
  </si>
  <si>
    <t>One parent families ; Full-time workers ; Total ;  Youngest child aged 0–4 years ;</t>
  </si>
  <si>
    <t>One parent families ; Full-time workers ; Total ;  Youngest child aged 5–9 years ;</t>
  </si>
  <si>
    <t>One parent families ; Full-time workers ; Total ;  Youngest child aged 10–14 years ;</t>
  </si>
  <si>
    <t>One parent families ; Full-time workers ; Total ;  Total with youngest child aged 0–14 years ;</t>
  </si>
  <si>
    <t>One parent families ; Full-time workers ; Total ;  Youngest dependant aged 15–24 years ;</t>
  </si>
  <si>
    <t>One parent families ; Full-time workers ; Total ;  Total families with children or dependants ;</t>
  </si>
  <si>
    <t>One parent families ; Part-time workers ; Mothers aged 15–19 years ;  Youngest child aged 0–4 years ;</t>
  </si>
  <si>
    <t>One parent families ; Part-time workers ; Mothers aged 15–19 years ;  Youngest child aged 5–9 years ;</t>
  </si>
  <si>
    <t>One parent families ; Part-time workers ; Mothers aged 15–19 years ;  Youngest child aged 10–14 years ;</t>
  </si>
  <si>
    <t>One parent families ; Part-time workers ; Mothers aged 15–19 years ;  Total with youngest child aged 0–14 years ;</t>
  </si>
  <si>
    <t>One parent families ; Part-time workers ; Mothers aged 15–19 years ;  Youngest dependant aged 15–24 years ;</t>
  </si>
  <si>
    <t>One parent families ; Part-time workers ; Mothers aged 15–19 years ;  Total families with children or dependants ;</t>
  </si>
  <si>
    <t>One parent families ; Part-time workers ; Mothers aged 20–24 years ;  Youngest child aged 0–4 years ;</t>
  </si>
  <si>
    <t>One parent families ; Part-time workers ; Mothers aged 20–24 years ;  Youngest child aged 5–9 years ;</t>
  </si>
  <si>
    <t>One parent families ; Part-time workers ; Mothers aged 20–24 years ;  Youngest child aged 10–14 years ;</t>
  </si>
  <si>
    <t>One parent families ; Part-time workers ; Mothers aged 20–24 years ;  Total with youngest child aged 0–14 years ;</t>
  </si>
  <si>
    <t>One parent families ; Part-time workers ; Mothers aged 20–24 years ;  Youngest dependant aged 15–24 years ;</t>
  </si>
  <si>
    <t>One parent families ; Part-time workers ; Mothers aged 20–24 years ;  Total families with children or dependants ;</t>
  </si>
  <si>
    <t>One parent families ; Part-time workers ; Mothers aged 25–34 years ;  Youngest child aged 0–4 years ;</t>
  </si>
  <si>
    <t>One parent families ; Part-time workers ; Mothers aged 25–34 years ;  Youngest child aged 5–9 years ;</t>
  </si>
  <si>
    <t>One parent families ; Part-time workers ; Mothers aged 25–34 years ;  Youngest child aged 10–14 years ;</t>
  </si>
  <si>
    <t>One parent families ; Part-time workers ; Mothers aged 25–34 years ;  Total with youngest child aged 0–14 years ;</t>
  </si>
  <si>
    <t>One parent families ; Part-time workers ; Mothers aged 25–34 years ;  Youngest dependant aged 15–24 years ;</t>
  </si>
  <si>
    <t>One parent families ; Part-time workers ; Mothers aged 25–34 years ;  Total families with children or dependants ;</t>
  </si>
  <si>
    <t>One parent families ; Part-time workers ; Mothers aged 35–44 years ;  Youngest child aged 0–4 years ;</t>
  </si>
  <si>
    <t>One parent families ; Part-time workers ; Mothers aged 35–44 years ;  Youngest child aged 5–9 years ;</t>
  </si>
  <si>
    <t>One parent families ; Part-time workers ; Mothers aged 35–44 years ;  Youngest child aged 10–14 years ;</t>
  </si>
  <si>
    <t>One parent families ; Part-time workers ; Mothers aged 35–44 years ;  Total with youngest child aged 0–14 years ;</t>
  </si>
  <si>
    <t>One parent families ; Part-time workers ; Mothers aged 35–44 years ;  Youngest dependant aged 15–24 years ;</t>
  </si>
  <si>
    <t>One parent families ; Part-time workers ; Mothers aged 35–44 years ;  Total families with children or dependants ;</t>
  </si>
  <si>
    <t>One parent families ; Part-time workers ; Mothers aged 45–54 years ;  Youngest child aged 0–4 years ;</t>
  </si>
  <si>
    <t>One parent families ; Part-time workers ; Mothers aged 45–54 years ;  Youngest child aged 5–9 years ;</t>
  </si>
  <si>
    <t>One parent families ; Part-time workers ; Mothers aged 45–54 years ;  Youngest child aged 10–14 years ;</t>
  </si>
  <si>
    <t>One parent families ; Part-time workers ; Mothers aged 45–54 years ;  Total with youngest child aged 0–14 years ;</t>
  </si>
  <si>
    <t>One parent families ; Part-time workers ; Mothers aged 45–54 years ;  Youngest dependant aged 15–24 years ;</t>
  </si>
  <si>
    <t>One parent families ; Part-time workers ; Mothers aged 45–54 years ;  Total families with children or dependants ;</t>
  </si>
  <si>
    <t>One parent families ; Part-time workers ; Mothers aged 55–64 years ;  Youngest child aged 0–4 years ;</t>
  </si>
  <si>
    <t>One parent families ; Part-time workers ; Mothers aged 55–64 years ;  Youngest child aged 5–9 years ;</t>
  </si>
  <si>
    <t>One parent families ; Part-time workers ; Mothers aged 55–64 years ;  Youngest child aged 10–14 years ;</t>
  </si>
  <si>
    <t>One parent families ; Part-time workers ; Mothers aged 55–64 years ;  Total with youngest child aged 0–14 years ;</t>
  </si>
  <si>
    <t>One parent families ; Part-time workers ; Mothers aged 55–64 years ;  Youngest dependant aged 15–24 years ;</t>
  </si>
  <si>
    <t>One parent families ; Part-time workers ; Mothers aged 55–64 years ;  Total families with children or dependants ;</t>
  </si>
  <si>
    <t>One parent families ; Part-time workers ; Mothers aged 65 years and over ;  Youngest child aged 0–4 years ;</t>
  </si>
  <si>
    <t>One parent families ; Part-time workers ; Mothers aged 65 years and over ;  Youngest child aged 5–9 years ;</t>
  </si>
  <si>
    <t>One parent families ; Part-time workers ; Mothers aged 65 years and over ;  Youngest child aged 10–14 years ;</t>
  </si>
  <si>
    <t>One parent families ; Part-time workers ; Mothers aged 65 years and over ;  Total with youngest child aged 0–14 years ;</t>
  </si>
  <si>
    <t>One parent families ; Part-time workers ; Mothers aged 65 years and over ;  Youngest dependant aged 15–24 years ;</t>
  </si>
  <si>
    <t>One parent families ; Part-time workers ; Mothers aged 65 years and over ;  Total families with children or dependants ;</t>
  </si>
  <si>
    <t>One parent families ; Part-time workers ; Total ;  Youngest child aged 0–4 years ;</t>
  </si>
  <si>
    <t>One parent families ; Part-time workers ; Total ;  Youngest child aged 5–9 years ;</t>
  </si>
  <si>
    <t>One parent families ; Part-time workers ; Total ;  Youngest child aged 10–14 years ;</t>
  </si>
  <si>
    <t>One parent families ; Part-time workers ; Total ;  Total with youngest child aged 0–14 years ;</t>
  </si>
  <si>
    <t>One parent families ; Part-time workers ; Total ;  Youngest dependant aged 15–24 years ;</t>
  </si>
  <si>
    <t>One parent families ; Part-time workers ; Total ;  Total families with children or dependants ;</t>
  </si>
  <si>
    <t>One parent families ; Employed total ; Mothers aged 15–19 years ;  Youngest child aged 0–4 years ;</t>
  </si>
  <si>
    <t>One parent families ; Employed total ; Mothers aged 15–19 years ;  Youngest child aged 5–9 years ;</t>
  </si>
  <si>
    <t>One parent families ; Employed total ; Mothers aged 15–19 years ;  Youngest child aged 10–14 years ;</t>
  </si>
  <si>
    <t>One parent families ; Employed total ; Mothers aged 15–19 years ;  Total with youngest child aged 0–14 years ;</t>
  </si>
  <si>
    <t>One parent families ; Employed total ; Mothers aged 15–19 years ;  Youngest dependant aged 15–24 years ;</t>
  </si>
  <si>
    <t>One parent families ; Employed total ; Mothers aged 15–19 years ;  Total families with children or dependants ;</t>
  </si>
  <si>
    <t>One parent families ; Employed total ; Mothers aged 20–24 years ;  Youngest child aged 0–4 years ;</t>
  </si>
  <si>
    <t>One parent families ; Employed total ; Mothers aged 20–24 years ;  Youngest child aged 5–9 years ;</t>
  </si>
  <si>
    <t>One parent families ; Employed total ; Mothers aged 20–24 years ;  Youngest child aged 10–14 years ;</t>
  </si>
  <si>
    <t>One parent families ; Employed total ; Mothers aged 20–24 years ;  Total with youngest child aged 0–14 years ;</t>
  </si>
  <si>
    <t>One parent families ; Employed total ; Mothers aged 20–24 years ;  Youngest dependant aged 15–24 years ;</t>
  </si>
  <si>
    <t>One parent families ; Employed total ; Mothers aged 20–24 years ;  Total families with children or dependants ;</t>
  </si>
  <si>
    <t>One parent families ; Employed total ; Mothers aged 25–34 years ;  Youngest child aged 0–4 years ;</t>
  </si>
  <si>
    <t>One parent families ; Employed total ; Mothers aged 25–34 years ;  Youngest child aged 5–9 years ;</t>
  </si>
  <si>
    <t>One parent families ; Employed total ; Mothers aged 25–34 years ;  Youngest child aged 10–14 years ;</t>
  </si>
  <si>
    <t>One parent families ; Employed total ; Mothers aged 25–34 years ;  Total with youngest child aged 0–14 years ;</t>
  </si>
  <si>
    <t>One parent families ; Employed total ; Mothers aged 25–34 years ;  Youngest dependant aged 15–24 years ;</t>
  </si>
  <si>
    <t>One parent families ; Employed total ; Mothers aged 25–34 years ;  Total families with children or dependants ;</t>
  </si>
  <si>
    <t>One parent families ; Employed total ; Mothers aged 35–44 years ;  Youngest child aged 0–4 years ;</t>
  </si>
  <si>
    <t>One parent families ; Employed total ; Mothers aged 35–44 years ;  Youngest child aged 5–9 years ;</t>
  </si>
  <si>
    <t>One parent families ; Employed total ; Mothers aged 35–44 years ;  Youngest child aged 10–14 years ;</t>
  </si>
  <si>
    <t>One parent families ; Employed total ; Mothers aged 35–44 years ;  Total with youngest child aged 0–14 years ;</t>
  </si>
  <si>
    <t>One parent families ; Employed total ; Mothers aged 35–44 years ;  Youngest dependant aged 15–24 years ;</t>
  </si>
  <si>
    <t>One parent families ; Employed total ; Mothers aged 35–44 years ;  Total families with children or dependants ;</t>
  </si>
  <si>
    <t>One parent families ; Employed total ; Mothers aged 45–54 years ;  Youngest child aged 0–4 years ;</t>
  </si>
  <si>
    <t>One parent families ; Employed total ; Mothers aged 45–54 years ;  Youngest child aged 5–9 years ;</t>
  </si>
  <si>
    <t>One parent families ; Employed total ; Mothers aged 45–54 years ;  Youngest child aged 10–14 years ;</t>
  </si>
  <si>
    <t>One parent families ; Employed total ; Mothers aged 45–54 years ;  Total with youngest child aged 0–14 years ;</t>
  </si>
  <si>
    <t>One parent families ; Employed total ; Mothers aged 45–54 years ;  Youngest dependant aged 15–24 years ;</t>
  </si>
  <si>
    <t>One parent families ; Employed total ; Mothers aged 45–54 years ;  Total families with children or dependants ;</t>
  </si>
  <si>
    <t>One parent families ; Employed total ; Mothers aged 55–64 years ;  Youngest child aged 0–4 years ;</t>
  </si>
  <si>
    <t>One parent families ; Employed total ; Mothers aged 55–64 years ;  Youngest child aged 5–9 years ;</t>
  </si>
  <si>
    <t>One parent families ; Employed total ; Mothers aged 55–64 years ;  Youngest child aged 10–14 years ;</t>
  </si>
  <si>
    <t>One parent families ; Employed total ; Mothers aged 55–64 years ;  Total with youngest child aged 0–14 years ;</t>
  </si>
  <si>
    <t>One parent families ; Employed total ; Mothers aged 55–64 years ;  Youngest dependant aged 15–24 years ;</t>
  </si>
  <si>
    <t>One parent families ; Employed total ; Mothers aged 55–64 years ;  Total families with children or dependants ;</t>
  </si>
  <si>
    <t>One parent families ; Employed total ; Mothers aged 65 years and over ;  Youngest child aged 0–4 years ;</t>
  </si>
  <si>
    <t>One parent families ; Employed total ; Mothers aged 65 years and over ;  Youngest child aged 5–9 years ;</t>
  </si>
  <si>
    <t>One parent families ; Employed total ; Mothers aged 65 years and over ;  Youngest child aged 10–14 years ;</t>
  </si>
  <si>
    <t>One parent families ; Employed total ; Mothers aged 65 years and over ;  Total with youngest child aged 0–14 years ;</t>
  </si>
  <si>
    <t>One parent families ; Employed total ; Mothers aged 65 years and over ;  Youngest dependant aged 15–24 years ;</t>
  </si>
  <si>
    <t>One parent families ; Employed total ; Mothers aged 65 years and over ;  Total families with children or dependants ;</t>
  </si>
  <si>
    <t>One parent families ; Employed total ; Total ;  Youngest child aged 0–4 years ;</t>
  </si>
  <si>
    <t>One parent families ; Employed total ; Total ;  Youngest child aged 5–9 years ;</t>
  </si>
  <si>
    <t>One parent families ; Employed total ; Total ;  Youngest child aged 10–14 years ;</t>
  </si>
  <si>
    <t>One parent families ; Employed total ; Total ;  Total with youngest child aged 0–14 years ;</t>
  </si>
  <si>
    <t>One parent families ; Employed total ; Total ;  Youngest dependant aged 15–24 years ;</t>
  </si>
  <si>
    <t>One parent families ; Employed total ; Total ;  Total families with children or dependants ;</t>
  </si>
  <si>
    <t>One parent families ; Unemployed ; Mothers aged 15–19 years ;  Youngest child aged 0–4 years ;</t>
  </si>
  <si>
    <t>One parent families ; Unemployed ; Mothers aged 15–19 years ;  Youngest child aged 5–9 years ;</t>
  </si>
  <si>
    <t>One parent families ; Unemployed ; Mothers aged 15–19 years ;  Youngest child aged 10–14 years ;</t>
  </si>
  <si>
    <t>One parent families ; Unemployed ; Mothers aged 15–19 years ;  Total with youngest child aged 0–14 years ;</t>
  </si>
  <si>
    <t>One parent families ; Unemployed ; Mothers aged 15–19 years ;  Youngest dependant aged 15–24 years ;</t>
  </si>
  <si>
    <t>One parent families ; Unemployed ; Mothers aged 15–19 years ;  Total families with children or dependants ;</t>
  </si>
  <si>
    <t>One parent families ; Unemployed ; Mothers aged 20–24 years ;  Youngest child aged 0–4 years ;</t>
  </si>
  <si>
    <t>One parent families ; Unemployed ; Mothers aged 20–24 years ;  Youngest child aged 5–9 years ;</t>
  </si>
  <si>
    <t>One parent families ; Unemployed ; Mothers aged 20–24 years ;  Youngest child aged 10–14 years ;</t>
  </si>
  <si>
    <t>One parent families ; Unemployed ; Mothers aged 20–24 years ;  Total with youngest child aged 0–14 years ;</t>
  </si>
  <si>
    <t>One parent families ; Unemployed ; Mothers aged 20–24 years ;  Youngest dependant aged 15–24 years ;</t>
  </si>
  <si>
    <t>One parent families ; Unemployed ; Mothers aged 20–24 years ;  Total families with children or dependants ;</t>
  </si>
  <si>
    <t>One parent families ; Unemployed ; Mothers aged 25–34 years ;  Youngest child aged 0–4 years ;</t>
  </si>
  <si>
    <t>One parent families ; Unemployed ; Mothers aged 25–34 years ;  Youngest child aged 5–9 years ;</t>
  </si>
  <si>
    <t>One parent families ; Unemployed ; Mothers aged 25–34 years ;  Youngest child aged 10–14 years ;</t>
  </si>
  <si>
    <t>One parent families ; Unemployed ; Mothers aged 25–34 years ;  Total with youngest child aged 0–14 years ;</t>
  </si>
  <si>
    <t>One parent families ; Unemployed ; Mothers aged 25–34 years ;  Youngest dependant aged 15–24 years ;</t>
  </si>
  <si>
    <t>One parent families ; Unemployed ; Mothers aged 25–34 years ;  Total families with children or dependants ;</t>
  </si>
  <si>
    <t>One parent families ; Unemployed ; Mothers aged 35–44 years ;  Youngest child aged 0–4 years ;</t>
  </si>
  <si>
    <t>One parent families ; Unemployed ; Mothers aged 35–44 years ;  Youngest child aged 5–9 years ;</t>
  </si>
  <si>
    <t>One parent families ; Unemployed ; Mothers aged 35–44 years ;  Youngest child aged 10–14 years ;</t>
  </si>
  <si>
    <t>One parent families ; Unemployed ; Mothers aged 35–44 years ;  Total with youngest child aged 0–14 years ;</t>
  </si>
  <si>
    <t>One parent families ; Unemployed ; Mothers aged 35–44 years ;  Youngest dependant aged 15–24 years ;</t>
  </si>
  <si>
    <t>One parent families ; Unemployed ; Mothers aged 35–44 years ;  Total families with children or dependants ;</t>
  </si>
  <si>
    <t>One parent families ; Unemployed ; Mothers aged 45–54 years ;  Youngest child aged 0–4 years ;</t>
  </si>
  <si>
    <t>One parent families ; Unemployed ; Mothers aged 45–54 years ;  Youngest child aged 5–9 years ;</t>
  </si>
  <si>
    <t>One parent families ; Unemployed ; Mothers aged 45–54 years ;  Youngest child aged 10–14 years ;</t>
  </si>
  <si>
    <t>One parent families ; Unemployed ; Mothers aged 45–54 years ;  Total with youngest child aged 0–14 years ;</t>
  </si>
  <si>
    <t>One parent families ; Unemployed ; Mothers aged 45–54 years ;  Youngest dependant aged 15–24 years ;</t>
  </si>
  <si>
    <t>One parent families ; Unemployed ; Mothers aged 45–54 years ;  Total families with children or dependants ;</t>
  </si>
  <si>
    <t>One parent families ; Unemployed ; Mothers aged 55–64 years ;  Youngest child aged 0–4 years ;</t>
  </si>
  <si>
    <t>One parent families ; Unemployed ; Mothers aged 55–64 years ;  Youngest child aged 5–9 years ;</t>
  </si>
  <si>
    <t>One parent families ; Unemployed ; Mothers aged 55–64 years ;  Youngest child aged 10–14 years ;</t>
  </si>
  <si>
    <t>One parent families ; Unemployed ; Mothers aged 55–64 years ;  Total with youngest child aged 0–14 years ;</t>
  </si>
  <si>
    <t>One parent families ; Unemployed ; Mothers aged 55–64 years ;  Youngest dependant aged 15–24 years ;</t>
  </si>
  <si>
    <t>One parent families ; Unemployed ; Mothers aged 55–64 years ;  Total families with children or dependants ;</t>
  </si>
  <si>
    <t>One parent families ; Unemployed ; Mothers aged 65 years and over ;  Youngest child aged 0–4 years ;</t>
  </si>
  <si>
    <t>One parent families ; Unemployed ; Mothers aged 65 years and over ;  Youngest child aged 5–9 years ;</t>
  </si>
  <si>
    <t>One parent families ; Unemployed ; Mothers aged 65 years and over ;  Youngest child aged 10–14 years ;</t>
  </si>
  <si>
    <t>One parent families ; Unemployed ; Mothers aged 65 years and over ;  Total with youngest child aged 0–14 years ;</t>
  </si>
  <si>
    <t>One parent families ; Unemployed ; Mothers aged 65 years and over ;  Youngest dependant aged 15–24 years ;</t>
  </si>
  <si>
    <t>One parent families ; Unemployed ; Mothers aged 65 years and over ;  Total families with children or dependants ;</t>
  </si>
  <si>
    <t>One parent families ; Unemployed ; Total ;  Youngest child aged 0–4 years ;</t>
  </si>
  <si>
    <t>One parent families ; Unemployed ; Total ;  Youngest child aged 5–9 years ;</t>
  </si>
  <si>
    <t>One parent families ; Unemployed ; Total ;  Youngest child aged 10–14 years ;</t>
  </si>
  <si>
    <t>One parent families ; Unemployed ; Total ;  Total with youngest child aged 0–14 years ;</t>
  </si>
  <si>
    <t>One parent families ; Unemployed ; Total ;  Youngest dependant aged 15–24 years ;</t>
  </si>
  <si>
    <t>One parent families ; Unemployed ; Total ;  Total families with children or dependants ;</t>
  </si>
  <si>
    <t>One parent families ; Not in the labour force ; Mothers aged 15–19 years ;  Youngest child aged 0–4 years ;</t>
  </si>
  <si>
    <t>One parent families ; Not in the labour force ; Mothers aged 15–19 years ;  Youngest child aged 5–9 years ;</t>
  </si>
  <si>
    <t>One parent families ; Not in the labour force ; Mothers aged 15–19 years ;  Youngest child aged 10–14 years ;</t>
  </si>
  <si>
    <t>One parent families ; Not in the labour force ; Mothers aged 15–19 years ;  Total with youngest child aged 0–14 years ;</t>
  </si>
  <si>
    <t>One parent families ; Not in the labour force ; Mothers aged 15–19 years ;  Youngest dependant aged 15–24 years ;</t>
  </si>
  <si>
    <t>One parent families ; Not in the labour force ; Mothers aged 15–19 years ;  Total families with children or dependants ;</t>
  </si>
  <si>
    <t>One parent families ; Not in the labour force ; Mothers aged 20–24 years ;  Youngest child aged 0–4 years ;</t>
  </si>
  <si>
    <t>One parent families ; Not in the labour force ; Mothers aged 20–24 years ;  Youngest child aged 5–9 years ;</t>
  </si>
  <si>
    <t>One parent families ; Not in the labour force ; Mothers aged 20–24 years ;  Youngest child aged 10–14 years ;</t>
  </si>
  <si>
    <t>One parent families ; Not in the labour force ; Mothers aged 20–24 years ;  Total with youngest child aged 0–14 years ;</t>
  </si>
  <si>
    <t>One parent families ; Not in the labour force ; Mothers aged 20–24 years ;  Youngest dependant aged 15–24 years ;</t>
  </si>
  <si>
    <t>One parent families ; Not in the labour force ; Mothers aged 20–24 years ;  Total families with children or dependants ;</t>
  </si>
  <si>
    <t>One parent families ; Not in the labour force ; Mothers aged 25–34 years ;  Youngest child aged 0–4 years ;</t>
  </si>
  <si>
    <t>One parent families ; Not in the labour force ; Mothers aged 25–34 years ;  Youngest child aged 5–9 years ;</t>
  </si>
  <si>
    <t>One parent families ; Not in the labour force ; Mothers aged 25–34 years ;  Youngest child aged 10–14 years ;</t>
  </si>
  <si>
    <t>One parent families ; Not in the labour force ; Mothers aged 25–34 years ;  Total with youngest child aged 0–14 years ;</t>
  </si>
  <si>
    <t>One parent families ; Not in the labour force ; Mothers aged 25–34 years ;  Youngest dependant aged 15–24 years ;</t>
  </si>
  <si>
    <t>One parent families ; Not in the labour force ; Mothers aged 25–34 years ;  Total families with children or dependants ;</t>
  </si>
  <si>
    <t>One parent families ; Not in the labour force ; Mothers aged 35–44 years ;  Youngest child aged 0–4 years ;</t>
  </si>
  <si>
    <t>One parent families ; Not in the labour force ; Mothers aged 35–44 years ;  Youngest child aged 5–9 years ;</t>
  </si>
  <si>
    <t>A124857990K</t>
  </si>
  <si>
    <t>A124858374X</t>
  </si>
  <si>
    <t>A124858882V</t>
  </si>
  <si>
    <t>A124857730R</t>
  </si>
  <si>
    <t>A124859266J</t>
  </si>
  <si>
    <t>A124859650A</t>
  </si>
  <si>
    <t>A124858114C</t>
  </si>
  <si>
    <t>A124858498A</t>
  </si>
  <si>
    <t>A124858550X</t>
  </si>
  <si>
    <t>A124857398X</t>
  </si>
  <si>
    <t>A124858934K</t>
  </si>
  <si>
    <t>A124859318X</t>
  </si>
  <si>
    <t>A124857782T</t>
  </si>
  <si>
    <t>A124858166F</t>
  </si>
  <si>
    <t>A124858694K</t>
  </si>
  <si>
    <t>A124857542F</t>
  </si>
  <si>
    <t>A124859078X</t>
  </si>
  <si>
    <t>A124859462T</t>
  </si>
  <si>
    <t>A124857926T</t>
  </si>
  <si>
    <t>A124858310L</t>
  </si>
  <si>
    <t>A124858602R</t>
  </si>
  <si>
    <t>A124857450W</t>
  </si>
  <si>
    <t>A124858986L</t>
  </si>
  <si>
    <t>A124859370J</t>
  </si>
  <si>
    <t>A124857834J</t>
  </si>
  <si>
    <t>A124858218W</t>
  </si>
  <si>
    <t>A124858762A</t>
  </si>
  <si>
    <t>A124857610W</t>
  </si>
  <si>
    <t>A124859146R</t>
  </si>
  <si>
    <t>A124859530J</t>
  </si>
  <si>
    <t>A124857994V</t>
  </si>
  <si>
    <t>A124858378J</t>
  </si>
  <si>
    <t>A124858766K</t>
  </si>
  <si>
    <t>A124857614F</t>
  </si>
  <si>
    <t>A124859150F</t>
  </si>
  <si>
    <t>A124859534T</t>
  </si>
  <si>
    <t>A124857998C</t>
  </si>
  <si>
    <t>A124858382X</t>
  </si>
  <si>
    <t>A124858638T</t>
  </si>
  <si>
    <t>A124857486X</t>
  </si>
  <si>
    <t>A124859022L</t>
  </si>
  <si>
    <t>A124859406X</t>
  </si>
  <si>
    <t>A124857870T</t>
  </si>
  <si>
    <t>A124858254F</t>
  </si>
  <si>
    <t>A124858554J</t>
  </si>
  <si>
    <t>A124857402C</t>
  </si>
  <si>
    <t>A124858938V</t>
  </si>
  <si>
    <t>A124859322R</t>
  </si>
  <si>
    <t>A124857786A</t>
  </si>
  <si>
    <t>A124858170W</t>
  </si>
  <si>
    <t>A124858886C</t>
  </si>
  <si>
    <t>A124857734X</t>
  </si>
  <si>
    <t>A124859270X</t>
  </si>
  <si>
    <t>A124859654K</t>
  </si>
  <si>
    <t>A124858118L</t>
  </si>
  <si>
    <t>A124858502F</t>
  </si>
  <si>
    <t>A124858698V</t>
  </si>
  <si>
    <t>A124857546R</t>
  </si>
  <si>
    <t>A124859082R</t>
  </si>
  <si>
    <t>A124859466A</t>
  </si>
  <si>
    <t>A124857930J</t>
  </si>
  <si>
    <t>A124858314W</t>
  </si>
  <si>
    <t>A124858806T</t>
  </si>
  <si>
    <t>A124857654X</t>
  </si>
  <si>
    <t>A124859190X</t>
  </si>
  <si>
    <t>A124859574K</t>
  </si>
  <si>
    <t>A124858038L</t>
  </si>
  <si>
    <t>A124858422F</t>
  </si>
  <si>
    <t>A124858890V</t>
  </si>
  <si>
    <t>A124857738J</t>
  </si>
  <si>
    <t>A124859274J</t>
  </si>
  <si>
    <t>A124859658V</t>
  </si>
  <si>
    <t>A124858122C</t>
  </si>
  <si>
    <t>A124858506R</t>
  </si>
  <si>
    <t>A124858558T</t>
  </si>
  <si>
    <t>A124857406L</t>
  </si>
  <si>
    <t>A124858942K</t>
  </si>
  <si>
    <t>A124859326X</t>
  </si>
  <si>
    <t>A124857790T</t>
  </si>
  <si>
    <t>A124858174F</t>
  </si>
  <si>
    <t>A124858642J</t>
  </si>
  <si>
    <t>A124857490R</t>
  </si>
  <si>
    <t>A124859026W</t>
  </si>
  <si>
    <t>A124859410R</t>
  </si>
  <si>
    <t>A124857874A</t>
  </si>
  <si>
    <t>A124858258R</t>
  </si>
  <si>
    <t>A124858770A</t>
  </si>
  <si>
    <t>A124857618R</t>
  </si>
  <si>
    <t>A124859154R</t>
  </si>
  <si>
    <t>A124859538A</t>
  </si>
  <si>
    <t>A124858002K</t>
  </si>
  <si>
    <t>A124858386J</t>
  </si>
  <si>
    <t>A124858646T</t>
  </si>
  <si>
    <t>A124857494X</t>
  </si>
  <si>
    <t>A124859030L</t>
  </si>
  <si>
    <t>A124859414X</t>
  </si>
  <si>
    <t>A124857878K</t>
  </si>
  <si>
    <t>A124858262F</t>
  </si>
  <si>
    <t>A124858850A</t>
  </si>
  <si>
    <t>A124857698A</t>
  </si>
  <si>
    <t>A124859234R</t>
  </si>
  <si>
    <t>A124859618A</t>
  </si>
  <si>
    <t>A124858082W</t>
  </si>
  <si>
    <t>A124858466J</t>
  </si>
  <si>
    <t>A124858562J</t>
  </si>
  <si>
    <t>A124857410C</t>
  </si>
  <si>
    <t>A124858946V</t>
  </si>
  <si>
    <t>A124859330R</t>
  </si>
  <si>
    <t>A124857794A</t>
  </si>
  <si>
    <t>A124858178R</t>
  </si>
  <si>
    <t>A124858854K</t>
  </si>
  <si>
    <t>A124857702F</t>
  </si>
  <si>
    <t>A124859238X</t>
  </si>
  <si>
    <t>A124859622T</t>
  </si>
  <si>
    <t>A124858086F</t>
  </si>
  <si>
    <t>A124858470X</t>
  </si>
  <si>
    <t>A124858702X</t>
  </si>
  <si>
    <t>A124857550F</t>
  </si>
  <si>
    <t>A124859086X</t>
  </si>
  <si>
    <t>A124859470T</t>
  </si>
  <si>
    <t>A124857934T</t>
  </si>
  <si>
    <t>A124858318F</t>
  </si>
  <si>
    <t>A124858606X</t>
  </si>
  <si>
    <t>A124857454F</t>
  </si>
  <si>
    <t>A124858990C</t>
  </si>
  <si>
    <t>A124859374T</t>
  </si>
  <si>
    <t>A124857838T</t>
  </si>
  <si>
    <t>A124858222L</t>
  </si>
  <si>
    <t>A124858810J</t>
  </si>
  <si>
    <t>A124857658J</t>
  </si>
  <si>
    <t>A124859194J</t>
  </si>
  <si>
    <t>A124859578V</t>
  </si>
  <si>
    <t>A124858042C</t>
  </si>
  <si>
    <t>A124858426R</t>
  </si>
  <si>
    <t>A124858894C</t>
  </si>
  <si>
    <t>A124857742X</t>
  </si>
  <si>
    <t>A124859278T</t>
  </si>
  <si>
    <t>A124859662K</t>
  </si>
  <si>
    <t>A124858126L</t>
  </si>
  <si>
    <t>A124858510F</t>
  </si>
  <si>
    <t>A124858610R</t>
  </si>
  <si>
    <t>A124857458R</t>
  </si>
  <si>
    <t>A124858994L</t>
  </si>
  <si>
    <t>A124859378A</t>
  </si>
  <si>
    <t>A124857842J</t>
  </si>
  <si>
    <t>A124858226W</t>
  </si>
  <si>
    <t>A124858706J</t>
  </si>
  <si>
    <t>A124857554R</t>
  </si>
  <si>
    <t>A124859090R</t>
  </si>
  <si>
    <t>A124859474A</t>
  </si>
  <si>
    <t>A124857938A</t>
  </si>
  <si>
    <t>A124858322W</t>
  </si>
  <si>
    <t>A124858858V</t>
  </si>
  <si>
    <t>A124857706R</t>
  </si>
  <si>
    <t>A124859242R</t>
  </si>
  <si>
    <t>A124859626A</t>
  </si>
  <si>
    <t>A124858090W</t>
  </si>
  <si>
    <t>A124858474J</t>
  </si>
  <si>
    <t>A124858862K</t>
  </si>
  <si>
    <t>A124857710F</t>
  </si>
  <si>
    <t>A124859246X</t>
  </si>
  <si>
    <t>A124859630T</t>
  </si>
  <si>
    <t>A124858094F</t>
  </si>
  <si>
    <t>A124858478T</t>
  </si>
  <si>
    <t>A124858898L</t>
  </si>
  <si>
    <t>A124857746J</t>
  </si>
  <si>
    <t>A124859282J</t>
  </si>
  <si>
    <t>A124859666V</t>
  </si>
  <si>
    <t>A124858130C</t>
  </si>
  <si>
    <t>A124858514R</t>
  </si>
  <si>
    <t>A124858902T</t>
  </si>
  <si>
    <t>A124857750X</t>
  </si>
  <si>
    <t>A124859286T</t>
  </si>
  <si>
    <t>A124859670K</t>
  </si>
  <si>
    <t>A124858134L</t>
  </si>
  <si>
    <t>A124858518X</t>
  </si>
  <si>
    <t>A124858566T</t>
  </si>
  <si>
    <t>A124857414L</t>
  </si>
  <si>
    <t>A124858950K</t>
  </si>
  <si>
    <t>A124859334X</t>
  </si>
  <si>
    <t>A124857798K</t>
  </si>
  <si>
    <t>A124858182F</t>
  </si>
  <si>
    <t>A124858614X</t>
  </si>
  <si>
    <t>A124857462F</t>
  </si>
  <si>
    <t>A124858998W</t>
  </si>
  <si>
    <t>A124859382T</t>
  </si>
  <si>
    <t>A124857846T</t>
  </si>
  <si>
    <t>A124858230L</t>
  </si>
  <si>
    <t>A124858650J</t>
  </si>
  <si>
    <t>A124857498J</t>
  </si>
  <si>
    <t>A124859034W</t>
  </si>
  <si>
    <t>A124859418J</t>
  </si>
  <si>
    <t>A124857882A</t>
  </si>
  <si>
    <t>A124858266R</t>
  </si>
  <si>
    <t>A124858570J</t>
  </si>
  <si>
    <t>A124857418W</t>
  </si>
  <si>
    <t>A124858954V</t>
  </si>
  <si>
    <t>A124859338J</t>
  </si>
  <si>
    <t>A124857802R</t>
  </si>
  <si>
    <t>A124858186R</t>
  </si>
  <si>
    <t>A124858618J</t>
  </si>
  <si>
    <t>A124857466R</t>
  </si>
  <si>
    <t>A124859002C</t>
  </si>
  <si>
    <t>A124859386A</t>
  </si>
  <si>
    <t>A124857850J</t>
  </si>
  <si>
    <t>A124858234W</t>
  </si>
  <si>
    <t>A124858574T</t>
  </si>
  <si>
    <t>A124857422L</t>
  </si>
  <si>
    <t>A124858958C</t>
  </si>
  <si>
    <t>A124859342X</t>
  </si>
  <si>
    <t>A124857806X</t>
  </si>
  <si>
    <t>A124858190F</t>
  </si>
  <si>
    <t>A124858906A</t>
  </si>
  <si>
    <t>A124857754J</t>
  </si>
  <si>
    <t>A124859290J</t>
  </si>
  <si>
    <t>A124859674V</t>
  </si>
  <si>
    <t>A124858138W</t>
  </si>
  <si>
    <t>A124858522R</t>
  </si>
  <si>
    <t>A124858910T</t>
  </si>
  <si>
    <t>A124857758T</t>
  </si>
  <si>
    <t>A124859294T</t>
  </si>
  <si>
    <t>A124859678C</t>
  </si>
  <si>
    <t>A124858142L</t>
  </si>
  <si>
    <t>A124858526X</t>
  </si>
  <si>
    <t>A124858774K</t>
  </si>
  <si>
    <t>A124857622F</t>
  </si>
  <si>
    <t>A124859158X</t>
  </si>
  <si>
    <t>A124859542T</t>
  </si>
  <si>
    <t>A124858006V</t>
  </si>
  <si>
    <t>A124858390X</t>
  </si>
  <si>
    <t>A124858814T</t>
  </si>
  <si>
    <t>A124857662X</t>
  </si>
  <si>
    <t>A124859198T</t>
  </si>
  <si>
    <t>A124859582K</t>
  </si>
  <si>
    <t>A124858046L</t>
  </si>
  <si>
    <t>A124858430F</t>
  </si>
  <si>
    <t>A124858578A</t>
  </si>
  <si>
    <t>A124857426W</t>
  </si>
  <si>
    <t>A124858962V</t>
  </si>
  <si>
    <t>A124859346J</t>
  </si>
  <si>
    <t>A124857810R</t>
  </si>
  <si>
    <t>A124858194R</t>
  </si>
  <si>
    <t>A124858654T</t>
  </si>
  <si>
    <t>A124857502L</t>
  </si>
  <si>
    <t>A124859038F</t>
  </si>
  <si>
    <t>A124859422X</t>
  </si>
  <si>
    <t>A124857886K</t>
  </si>
  <si>
    <t>A124858270F</t>
  </si>
  <si>
    <t>A124858778V</t>
  </si>
  <si>
    <t>A124857626R</t>
  </si>
  <si>
    <t>One parent families ; Not in the labour force ; Mothers aged 35–44 years ;  Youngest child aged 10–14 years ;</t>
  </si>
  <si>
    <t>One parent families ; Not in the labour force ; Mothers aged 35–44 years ;  Total with youngest child aged 0–14 years ;</t>
  </si>
  <si>
    <t>One parent families ; Not in the labour force ; Mothers aged 35–44 years ;  Youngest dependant aged 15–24 years ;</t>
  </si>
  <si>
    <t>One parent families ; Not in the labour force ; Mothers aged 35–44 years ;  Total families with children or dependants ;</t>
  </si>
  <si>
    <t>One parent families ; Not in the labour force ; Mothers aged 45–54 years ;  Youngest child aged 0–4 years ;</t>
  </si>
  <si>
    <t>One parent families ; Not in the labour force ; Mothers aged 45–54 years ;  Youngest child aged 5–9 years ;</t>
  </si>
  <si>
    <t>One parent families ; Not in the labour force ; Mothers aged 45–54 years ;  Youngest child aged 10–14 years ;</t>
  </si>
  <si>
    <t>One parent families ; Not in the labour force ; Mothers aged 45–54 years ;  Total with youngest child aged 0–14 years ;</t>
  </si>
  <si>
    <t>One parent families ; Not in the labour force ; Mothers aged 45–54 years ;  Youngest dependant aged 15–24 years ;</t>
  </si>
  <si>
    <t>One parent families ; Not in the labour force ; Mothers aged 45–54 years ;  Total families with children or dependants ;</t>
  </si>
  <si>
    <t>One parent families ; Not in the labour force ; Mothers aged 55–64 years ;  Youngest child aged 0–4 years ;</t>
  </si>
  <si>
    <t>One parent families ; Not in the labour force ; Mothers aged 55–64 years ;  Youngest child aged 5–9 years ;</t>
  </si>
  <si>
    <t>One parent families ; Not in the labour force ; Mothers aged 55–64 years ;  Youngest child aged 10–14 years ;</t>
  </si>
  <si>
    <t>One parent families ; Not in the labour force ; Mothers aged 55–64 years ;  Total with youngest child aged 0–14 years ;</t>
  </si>
  <si>
    <t>One parent families ; Not in the labour force ; Mothers aged 55–64 years ;  Youngest dependant aged 15–24 years ;</t>
  </si>
  <si>
    <t>One parent families ; Not in the labour force ; Mothers aged 55–64 years ;  Total families with children or dependants ;</t>
  </si>
  <si>
    <t>One parent families ; Not in the labour force ; Mothers aged 65 years and over ;  Youngest child aged 0–4 years ;</t>
  </si>
  <si>
    <t>One parent families ; Not in the labour force ; Mothers aged 65 years and over ;  Youngest child aged 5–9 years ;</t>
  </si>
  <si>
    <t>One parent families ; Not in the labour force ; Mothers aged 65 years and over ;  Youngest child aged 10–14 years ;</t>
  </si>
  <si>
    <t>One parent families ; Not in the labour force ; Mothers aged 65 years and over ;  Total with youngest child aged 0–14 years ;</t>
  </si>
  <si>
    <t>One parent families ; Not in the labour force ; Mothers aged 65 years and over ;  Youngest dependant aged 15–24 years ;</t>
  </si>
  <si>
    <t>One parent families ; Not in the labour force ; Mothers aged 65 years and over ;  Total families with children or dependants ;</t>
  </si>
  <si>
    <t>One parent families ; Not in the labour force ; Total ;  Youngest child aged 0–4 years ;</t>
  </si>
  <si>
    <t>One parent families ; Not in the labour force ; Total ;  Youngest child aged 5–9 years ;</t>
  </si>
  <si>
    <t>One parent families ; Not in the labour force ; Total ;  Youngest child aged 10–14 years ;</t>
  </si>
  <si>
    <t>One parent families ; Not in the labour force ; Total ;  Total with youngest child aged 0–14 years ;</t>
  </si>
  <si>
    <t>One parent families ; Not in the labour force ; Total ;  Youngest dependant aged 15–24 years ;</t>
  </si>
  <si>
    <t>One parent families ; Not in the labour force ; Total ;  Total families with children or dependants ;</t>
  </si>
  <si>
    <t>One parent families ; Total ; Mothers aged 15–19 years ;  Youngest child aged 0–4 years ;</t>
  </si>
  <si>
    <t>One parent families ; Total ; Mothers aged 15–19 years ;  Youngest child aged 5–9 years ;</t>
  </si>
  <si>
    <t>One parent families ; Total ; Mothers aged 15–19 years ;  Youngest child aged 10–14 years ;</t>
  </si>
  <si>
    <t>One parent families ; Total ; Mothers aged 15–19 years ;  Total with youngest child aged 0–14 years ;</t>
  </si>
  <si>
    <t>One parent families ; Total ; Mothers aged 15–19 years ;  Youngest dependant aged 15–24 years ;</t>
  </si>
  <si>
    <t>One parent families ; Total ; Mothers aged 15–19 years ;  Total families with children or dependants ;</t>
  </si>
  <si>
    <t>One parent families ; Total ; Mothers aged 20–24 years ;  Youngest child aged 0–4 years ;</t>
  </si>
  <si>
    <t>One parent families ; Total ; Mothers aged 20–24 years ;  Youngest child aged 5–9 years ;</t>
  </si>
  <si>
    <t>One parent families ; Total ; Mothers aged 20–24 years ;  Youngest child aged 10–14 years ;</t>
  </si>
  <si>
    <t>One parent families ; Total ; Mothers aged 20–24 years ;  Total with youngest child aged 0–14 years ;</t>
  </si>
  <si>
    <t>One parent families ; Total ; Mothers aged 20–24 years ;  Youngest dependant aged 15–24 years ;</t>
  </si>
  <si>
    <t>One parent families ; Total ; Mothers aged 20–24 years ;  Total families with children or dependants ;</t>
  </si>
  <si>
    <t>One parent families ; Total ; Mothers aged 25–34 years ;  Youngest child aged 0–4 years ;</t>
  </si>
  <si>
    <t>One parent families ; Total ; Mothers aged 25–34 years ;  Youngest child aged 5–9 years ;</t>
  </si>
  <si>
    <t>One parent families ; Total ; Mothers aged 25–34 years ;  Youngest child aged 10–14 years ;</t>
  </si>
  <si>
    <t>One parent families ; Total ; Mothers aged 25–34 years ;  Total with youngest child aged 0–14 years ;</t>
  </si>
  <si>
    <t>One parent families ; Total ; Mothers aged 25–34 years ;  Youngest dependant aged 15–24 years ;</t>
  </si>
  <si>
    <t>One parent families ; Total ; Mothers aged 25–34 years ;  Total families with children or dependants ;</t>
  </si>
  <si>
    <t>One parent families ; Total ; Mothers aged 35–44 years ;  Youngest child aged 0–4 years ;</t>
  </si>
  <si>
    <t>One parent families ; Total ; Mothers aged 35–44 years ;  Youngest child aged 5–9 years ;</t>
  </si>
  <si>
    <t>One parent families ; Total ; Mothers aged 35–44 years ;  Youngest child aged 10–14 years ;</t>
  </si>
  <si>
    <t>One parent families ; Total ; Mothers aged 35–44 years ;  Total with youngest child aged 0–14 years ;</t>
  </si>
  <si>
    <t>One parent families ; Total ; Mothers aged 35–44 years ;  Youngest dependant aged 15–24 years ;</t>
  </si>
  <si>
    <t>One parent families ; Total ; Mothers aged 35–44 years ;  Total families with children or dependants ;</t>
  </si>
  <si>
    <t>One parent families ; Total ; Mothers aged 45–54 years ;  Youngest child aged 0–4 years ;</t>
  </si>
  <si>
    <t>One parent families ; Total ; Mothers aged 45–54 years ;  Youngest child aged 5–9 years ;</t>
  </si>
  <si>
    <t>One parent families ; Total ; Mothers aged 45–54 years ;  Youngest child aged 10–14 years ;</t>
  </si>
  <si>
    <t>One parent families ; Total ; Mothers aged 45–54 years ;  Total with youngest child aged 0–14 years ;</t>
  </si>
  <si>
    <t>One parent families ; Total ; Mothers aged 45–54 years ;  Youngest dependant aged 15–24 years ;</t>
  </si>
  <si>
    <t>One parent families ; Total ; Mothers aged 45–54 years ;  Total families with children or dependants ;</t>
  </si>
  <si>
    <t>One parent families ; Total ; Mothers aged 55–64 years ;  Youngest child aged 0–4 years ;</t>
  </si>
  <si>
    <t>One parent families ; Total ; Mothers aged 55–64 years ;  Youngest child aged 5–9 years ;</t>
  </si>
  <si>
    <t>One parent families ; Total ; Mothers aged 55–64 years ;  Youngest child aged 10–14 years ;</t>
  </si>
  <si>
    <t>One parent families ; Total ; Mothers aged 55–64 years ;  Total with youngest child aged 0–14 years ;</t>
  </si>
  <si>
    <t>One parent families ; Total ; Mothers aged 55–64 years ;  Youngest dependant aged 15–24 years ;</t>
  </si>
  <si>
    <t>One parent families ; Total ; Mothers aged 55–64 years ;  Total families with children or dependants ;</t>
  </si>
  <si>
    <t>One parent families ; Total ; Mothers aged 65 years and over ;  Youngest child aged 0–4 years ;</t>
  </si>
  <si>
    <t>One parent families ; Total ; Mothers aged 65 years and over ;  Youngest child aged 5–9 years ;</t>
  </si>
  <si>
    <t>One parent families ; Total ; Mothers aged 65 years and over ;  Youngest child aged 10–14 years ;</t>
  </si>
  <si>
    <t>One parent families ; Total ; Mothers aged 65 years and over ;  Total with youngest child aged 0–14 years ;</t>
  </si>
  <si>
    <t>One parent families ; Total ; Mothers aged 65 years and over ;  Youngest dependant aged 15–24 years ;</t>
  </si>
  <si>
    <t>One parent families ; Total ; Mothers aged 65 years and over ;  Total families with children or dependants ;</t>
  </si>
  <si>
    <t>One parent families ; Total ;  Youngest child aged 0–4 years ;</t>
  </si>
  <si>
    <t>One parent families ; Total ;  Youngest child aged 5–9 years ;</t>
  </si>
  <si>
    <t>One parent families ; Total ;  Youngest child aged 10–14 years ;</t>
  </si>
  <si>
    <t>One parent families ; Total ;  Total with youngest child aged 0–14 years ;</t>
  </si>
  <si>
    <t>One parent families ; Total ;  Youngest dependant aged 15–24 years ;</t>
  </si>
  <si>
    <t>One parent families ; Total ;  Total families with children or dependants ;</t>
  </si>
  <si>
    <t>A124859162R</t>
  </si>
  <si>
    <t>A124859546A</t>
  </si>
  <si>
    <t>A124858010K</t>
  </si>
  <si>
    <t>A124858394J</t>
  </si>
  <si>
    <t>A124858582T</t>
  </si>
  <si>
    <t>A124857430L</t>
  </si>
  <si>
    <t>A124858966C</t>
  </si>
  <si>
    <t>A124859350X</t>
  </si>
  <si>
    <t>A124857814X</t>
  </si>
  <si>
    <t>A124858198X</t>
  </si>
  <si>
    <t>A124858658A</t>
  </si>
  <si>
    <t>A124857506W</t>
  </si>
  <si>
    <t>A124859042W</t>
  </si>
  <si>
    <t>A124859426J</t>
  </si>
  <si>
    <t>A124857890A</t>
  </si>
  <si>
    <t>A124858274R</t>
  </si>
  <si>
    <t>A124858782K</t>
  </si>
  <si>
    <t>A124857630F</t>
  </si>
  <si>
    <t>A124859166X</t>
  </si>
  <si>
    <t>A124859550T</t>
  </si>
  <si>
    <t>A124858014V</t>
  </si>
  <si>
    <t>A124858398T</t>
  </si>
  <si>
    <t>A124858818A</t>
  </si>
  <si>
    <t>A124857666J</t>
  </si>
  <si>
    <t>A124859202W</t>
  </si>
  <si>
    <t>A124859586V</t>
  </si>
  <si>
    <t>A124858050C</t>
  </si>
  <si>
    <t>A124858434R</t>
  </si>
  <si>
    <t>A124858822T</t>
  </si>
  <si>
    <t>A124857670X</t>
  </si>
  <si>
    <t>A124859206F</t>
  </si>
  <si>
    <t>A124859590K</t>
  </si>
  <si>
    <t>A124858054L</t>
  </si>
  <si>
    <t>A124858438X</t>
  </si>
  <si>
    <t>A124858586A</t>
  </si>
  <si>
    <t>A124857434W</t>
  </si>
  <si>
    <t>A124858970V</t>
  </si>
  <si>
    <t>A124859354J</t>
  </si>
  <si>
    <t>A124857818J</t>
  </si>
  <si>
    <t>A124858202C</t>
  </si>
  <si>
    <t>A124858710X</t>
  </si>
  <si>
    <t>A124857558X</t>
  </si>
  <si>
    <t>A124859094X</t>
  </si>
  <si>
    <t>A124859478K</t>
  </si>
  <si>
    <t>A124857942T</t>
  </si>
  <si>
    <t>A124858326F</t>
  </si>
  <si>
    <t>A124858662T</t>
  </si>
  <si>
    <t>A124857510L</t>
  </si>
  <si>
    <t>A124859046F</t>
  </si>
  <si>
    <t>A124859430X</t>
  </si>
  <si>
    <t>A124857894K</t>
  </si>
  <si>
    <t>A124858278X</t>
  </si>
  <si>
    <t>A124858714J</t>
  </si>
  <si>
    <t>A124857562R</t>
  </si>
  <si>
    <t>A124859098J</t>
  </si>
  <si>
    <t>A124859482A</t>
  </si>
  <si>
    <t>A124857946A</t>
  </si>
  <si>
    <t>A124858330W</t>
  </si>
  <si>
    <t>A124858718T</t>
  </si>
  <si>
    <t>A124857566X</t>
  </si>
  <si>
    <t>A124859102L</t>
  </si>
  <si>
    <t>A124859486K</t>
  </si>
  <si>
    <t>A124857950T</t>
  </si>
  <si>
    <t>A124858334F</t>
  </si>
  <si>
    <t>A124858622X</t>
  </si>
  <si>
    <t>A124857470F</t>
  </si>
  <si>
    <t>A124859006L</t>
  </si>
  <si>
    <t>A124859390T</t>
  </si>
  <si>
    <t>A124857854T</t>
  </si>
  <si>
    <t>A124858238F</t>
  </si>
  <si>
    <t>A124858866V</t>
  </si>
  <si>
    <t>A124857714R</t>
  </si>
  <si>
    <t>A124859250R</t>
  </si>
  <si>
    <t>A124859634A</t>
  </si>
  <si>
    <t>A124858098R</t>
  </si>
  <si>
    <t>A124858482J</t>
  </si>
  <si>
    <t>Time Series Workbook</t>
  </si>
  <si>
    <t>6224.0.55.001 Labour Force Status of Families</t>
  </si>
  <si>
    <t>Table 7. Families by characteristics of wives, partners and mothers and age of youngest dependent child</t>
  </si>
  <si>
    <t>Enquiries</t>
  </si>
  <si>
    <t>Data Item Description</t>
  </si>
  <si>
    <t>No. Obs.</t>
  </si>
  <si>
    <t>Freq.</t>
  </si>
  <si>
    <t>© Commonwealth of Australia  2022</t>
  </si>
  <si>
    <t>3,6,9,12</t>
  </si>
  <si>
    <t>Contents</t>
  </si>
  <si>
    <t>Tables</t>
  </si>
  <si>
    <t>Table 7.2 - Time Series IDs</t>
  </si>
  <si>
    <t>Index</t>
  </si>
  <si>
    <t>Time Series Index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</si>
  <si>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</si>
  <si>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</si>
  <si>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Methodology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</si>
  <si>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</si>
  <si>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</si>
  <si>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 xml:space="preserve"> </t>
  </si>
  <si>
    <t>Youngest child aged 0–4 years</t>
  </si>
  <si>
    <t>Youngest child aged 5–9 years</t>
  </si>
  <si>
    <t>Youngest child aged 10–14 years</t>
  </si>
  <si>
    <t xml:space="preserve">Total with youngest child aged 0–14 years </t>
  </si>
  <si>
    <r>
      <t xml:space="preserve">Youngest </t>
    </r>
    <r>
      <rPr>
        <b/>
        <sz val="8"/>
        <rFont val="Arial"/>
        <family val="2"/>
      </rPr>
      <t>dependant aged 15–24 years</t>
    </r>
  </si>
  <si>
    <t>Total families with children or dependants</t>
  </si>
  <si>
    <t>'000</t>
  </si>
  <si>
    <t>COUPLE FAMILIES</t>
  </si>
  <si>
    <t>Labour force status and age of wives/partners</t>
  </si>
  <si>
    <t>Full-time workers</t>
  </si>
  <si>
    <t xml:space="preserve">  Wives/Partners aged 15–19 years</t>
  </si>
  <si>
    <t xml:space="preserve">  Wives/Partners aged 20–24 years</t>
  </si>
  <si>
    <t xml:space="preserve">  Wives/Partners aged 25–34 years</t>
  </si>
  <si>
    <t xml:space="preserve">  Wives/Partners aged 35–44 years</t>
  </si>
  <si>
    <t xml:space="preserve">  Wives/Partners aged 45–54 years</t>
  </si>
  <si>
    <t xml:space="preserve">  Wives/Partners aged 55–64 years</t>
  </si>
  <si>
    <t xml:space="preserve">  Wives/Partners aged 65 years and over</t>
  </si>
  <si>
    <t xml:space="preserve">  Total full-time workers</t>
  </si>
  <si>
    <t>Part-time workers</t>
  </si>
  <si>
    <t xml:space="preserve">  Total part-time workers</t>
  </si>
  <si>
    <t>Total employed</t>
  </si>
  <si>
    <t xml:space="preserve">  Total employed</t>
  </si>
  <si>
    <t>Unemployed</t>
  </si>
  <si>
    <t xml:space="preserve">  Total unemployed</t>
  </si>
  <si>
    <r>
      <t xml:space="preserve">Not in </t>
    </r>
    <r>
      <rPr>
        <sz val="8"/>
        <color indexed="8"/>
        <rFont val="Arial"/>
        <family val="2"/>
      </rPr>
      <t>the</t>
    </r>
    <r>
      <rPr>
        <sz val="8"/>
        <rFont val="Arial"/>
        <family val="2"/>
      </rPr>
      <t xml:space="preserve"> labour force</t>
    </r>
  </si>
  <si>
    <t xml:space="preserve">  Total not in the labour force</t>
  </si>
  <si>
    <t>Total</t>
  </si>
  <si>
    <t xml:space="preserve">Total </t>
  </si>
  <si>
    <t>ONE PARENT FAMILIES</t>
  </si>
  <si>
    <t>Labour force status and age of mothers</t>
  </si>
  <si>
    <t xml:space="preserve">  Mothers aged 15–19 years</t>
  </si>
  <si>
    <t xml:space="preserve">  Mothers aged 20–24 years</t>
  </si>
  <si>
    <t xml:space="preserve">  Mothers aged 25–34 years</t>
  </si>
  <si>
    <t xml:space="preserve">  Mothers aged 35–44 years</t>
  </si>
  <si>
    <t xml:space="preserve">  Mothers aged 45–54 years</t>
  </si>
  <si>
    <t xml:space="preserve">  Mothers aged 55–64 years</t>
  </si>
  <si>
    <t xml:space="preserve">  Mothers aged 65 years and over</t>
  </si>
  <si>
    <t xml:space="preserve">  Total </t>
  </si>
  <si>
    <t>Released at 11:30 am (Canberra time) Tue 18 Oct 2022</t>
  </si>
  <si>
    <t>Labour Force Status of Families, Jun 2022</t>
  </si>
  <si>
    <t>E N Q U I R I E S</t>
  </si>
  <si>
    <t>Table 7.1 - June 2022</t>
  </si>
  <si>
    <r>
      <t xml:space="preserve">Not in </t>
    </r>
    <r>
      <rPr>
        <b/>
        <sz val="8"/>
        <color indexed="8"/>
        <rFont val="Arial"/>
        <family val="2"/>
      </rPr>
      <t>the</t>
    </r>
    <r>
      <rPr>
        <b/>
        <sz val="8"/>
        <rFont val="Arial"/>
        <family val="2"/>
      </rPr>
      <t xml:space="preserve"> labour force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</si>
</sst>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\-yyyy"/>
    <numFmt numFmtId="165" formatCode="0.0;\-0.0;0.0;@"/>
    <numFmt numFmtId="166" formatCode="#,##0.0"/>
    <numFmt numFmtId="167" formatCode="0.0"/>
  </numFmts>
  <fonts count="34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indexed="81"/>
      <name val="Tahoma"/>
      <family val="2"/>
    </font>
    <font>
      <b/>
      <sz val="10"/>
      <color rgb="FFFFFFFF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u/>
      <sz val="10"/>
      <color indexed="12"/>
      <name val="Tahoma"/>
      <family val="2"/>
    </font>
    <font>
      <sz val="8"/>
      <color indexed="12"/>
      <name val="Arial"/>
      <family val="2"/>
    </font>
    <font>
      <sz val="8"/>
      <color rgb="FF000000"/>
      <name val="Arial"/>
      <family val="2"/>
    </font>
    <font>
      <sz val="12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8"/>
      <color rgb="FF0000FF"/>
      <name val="Arial"/>
      <family val="2"/>
    </font>
    <font>
      <i/>
      <sz val="8"/>
      <name val="FrnkGothITC Bk BT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8"/>
      <name val="Microsoft Sans Serif"/>
      <family val="2"/>
    </font>
    <font>
      <b/>
      <sz val="8"/>
      <name val="Arial"/>
      <family val="2"/>
    </font>
    <font>
      <b/>
      <sz val="10"/>
      <name val="Tahoma"/>
      <family val="2"/>
    </font>
    <font>
      <b/>
      <sz val="11"/>
      <color rgb="FFFF0000"/>
      <name val="Arial"/>
      <family val="2"/>
    </font>
    <font>
      <sz val="10"/>
      <color rgb="FFFF0000"/>
      <name val="Tahoma"/>
      <family val="2"/>
    </font>
    <font>
      <sz val="8"/>
      <color indexed="8"/>
      <name val="Arial"/>
      <family val="2"/>
    </font>
    <font>
      <b/>
      <sz val="8"/>
      <name val="Tahoma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6" fillId="0" borderId="0" applyNumberFormat="0" applyFill="0" applyBorder="0" applyAlignment="0" applyProtection="0"/>
    <xf numFmtId="0" fontId="9" fillId="0" borderId="0"/>
    <xf numFmtId="0" fontId="11" fillId="0" borderId="0"/>
    <xf numFmtId="0" fontId="12" fillId="0" borderId="0"/>
    <xf numFmtId="0" fontId="15" fillId="0" borderId="0"/>
    <xf numFmtId="0" fontId="23" fillId="0" borderId="0">
      <alignment horizontal="left"/>
    </xf>
    <xf numFmtId="0" fontId="11" fillId="0" borderId="0"/>
    <xf numFmtId="0" fontId="26" fillId="0" borderId="0">
      <alignment horizontal="center"/>
    </xf>
    <xf numFmtId="0" fontId="9" fillId="0" borderId="0">
      <alignment horizontal="left" vertical="center" wrapText="1"/>
    </xf>
    <xf numFmtId="0" fontId="8" fillId="0" borderId="0"/>
    <xf numFmtId="0" fontId="11" fillId="0" borderId="0"/>
    <xf numFmtId="0" fontId="8" fillId="0" borderId="0"/>
  </cellStyleXfs>
  <cellXfs count="78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/>
    <xf numFmtId="164" fontId="2" fillId="0" borderId="0" xfId="0" applyNumberFormat="1" applyFont="1" applyAlignment="1"/>
    <xf numFmtId="164" fontId="1" fillId="0" borderId="0" xfId="0" applyNumberFormat="1" applyFont="1" applyAlignment="1"/>
    <xf numFmtId="0" fontId="1" fillId="0" borderId="0" xfId="0" quotePrefix="1" applyFont="1" applyAlignment="1">
      <alignment horizontal="right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49" fontId="5" fillId="0" borderId="0" xfId="0" applyNumberFormat="1" applyFont="1" applyAlignment="1">
      <alignment horizontal="left"/>
    </xf>
    <xf numFmtId="0" fontId="6" fillId="0" borderId="0" xfId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7" fillId="0" borderId="0" xfId="1" applyFont="1" applyAlignment="1">
      <alignment horizontal="lef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 vertical="center"/>
    </xf>
    <xf numFmtId="0" fontId="11" fillId="0" borderId="0" xfId="3"/>
    <xf numFmtId="0" fontId="12" fillId="0" borderId="0" xfId="4"/>
    <xf numFmtId="0" fontId="13" fillId="0" borderId="0" xfId="4" applyFont="1" applyAlignment="1">
      <alignment horizontal="left"/>
    </xf>
    <xf numFmtId="0" fontId="14" fillId="0" borderId="0" xfId="4" applyFont="1" applyAlignment="1">
      <alignment horizontal="left"/>
    </xf>
    <xf numFmtId="0" fontId="16" fillId="0" borderId="0" xfId="5" applyFont="1" applyAlignment="1">
      <alignment horizontal="center"/>
    </xf>
    <xf numFmtId="0" fontId="17" fillId="0" borderId="0" xfId="4" applyFont="1" applyAlignment="1">
      <alignment horizontal="left"/>
    </xf>
    <xf numFmtId="0" fontId="20" fillId="0" borderId="0" xfId="4" applyFont="1" applyAlignment="1">
      <alignment horizontal="left"/>
    </xf>
    <xf numFmtId="0" fontId="22" fillId="0" borderId="0" xfId="4" applyFont="1" applyAlignment="1">
      <alignment horizontal="left"/>
    </xf>
    <xf numFmtId="0" fontId="1" fillId="3" borderId="0" xfId="0" applyFont="1" applyFill="1" applyAlignment="1">
      <alignment horizontal="left"/>
    </xf>
    <xf numFmtId="0" fontId="4" fillId="2" borderId="0" xfId="0" applyFont="1" applyFill="1" applyAlignment="1">
      <alignment horizontal="left" indent="11"/>
    </xf>
    <xf numFmtId="0" fontId="10" fillId="3" borderId="0" xfId="2" applyFont="1" applyFill="1" applyAlignment="1">
      <alignment horizontal="left" vertical="center" indent="11"/>
    </xf>
    <xf numFmtId="1" fontId="25" fillId="3" borderId="1" xfId="6" applyNumberFormat="1" applyFont="1" applyFill="1" applyBorder="1" applyAlignment="1">
      <alignment horizontal="center" vertical="center" wrapText="1"/>
    </xf>
    <xf numFmtId="0" fontId="24" fillId="3" borderId="1" xfId="6" applyFont="1" applyFill="1" applyBorder="1" applyAlignment="1">
      <alignment vertical="center"/>
    </xf>
    <xf numFmtId="0" fontId="24" fillId="3" borderId="1" xfId="7" applyFont="1" applyFill="1" applyBorder="1" applyAlignment="1">
      <alignment vertical="center"/>
    </xf>
    <xf numFmtId="0" fontId="26" fillId="0" borderId="0" xfId="8">
      <alignment horizontal="center"/>
    </xf>
    <xf numFmtId="0" fontId="27" fillId="0" borderId="0" xfId="0" applyFont="1" applyAlignment="1">
      <alignment horizontal="left" wrapText="1"/>
    </xf>
    <xf numFmtId="0" fontId="11" fillId="0" borderId="0" xfId="7"/>
    <xf numFmtId="0" fontId="27" fillId="0" borderId="0" xfId="4" applyFont="1" applyAlignment="1">
      <alignment horizontal="right" wrapText="1"/>
    </xf>
    <xf numFmtId="166" fontId="27" fillId="0" borderId="0" xfId="0" applyNumberFormat="1" applyFont="1" applyAlignment="1">
      <alignment horizontal="right" wrapText="1"/>
    </xf>
    <xf numFmtId="0" fontId="27" fillId="0" borderId="0" xfId="8" applyFont="1" applyAlignment="1">
      <alignment horizontal="left"/>
    </xf>
    <xf numFmtId="166" fontId="9" fillId="0" borderId="0" xfId="0" applyNumberFormat="1" applyFont="1" applyAlignment="1">
      <alignment horizontal="right"/>
    </xf>
    <xf numFmtId="166" fontId="9" fillId="0" borderId="0" xfId="9" applyNumberFormat="1" applyAlignment="1">
      <alignment horizontal="left" vertical="center"/>
    </xf>
    <xf numFmtId="0" fontId="27" fillId="0" borderId="0" xfId="0" applyFont="1"/>
    <xf numFmtId="0" fontId="28" fillId="0" borderId="0" xfId="7" applyFont="1"/>
    <xf numFmtId="0" fontId="10" fillId="0" borderId="0" xfId="7" applyFont="1"/>
    <xf numFmtId="0" fontId="27" fillId="0" borderId="0" xfId="4" applyFont="1" applyAlignment="1">
      <alignment horizontal="left" wrapText="1"/>
    </xf>
    <xf numFmtId="0" fontId="29" fillId="0" borderId="0" xfId="10" applyFont="1" applyAlignment="1">
      <alignment horizontal="center"/>
    </xf>
    <xf numFmtId="0" fontId="24" fillId="0" borderId="0" xfId="0" applyFont="1"/>
    <xf numFmtId="0" fontId="27" fillId="0" borderId="0" xfId="7" applyFont="1"/>
    <xf numFmtId="0" fontId="30" fillId="0" borderId="0" xfId="7" applyFont="1"/>
    <xf numFmtId="0" fontId="9" fillId="0" borderId="0" xfId="11" applyFont="1"/>
    <xf numFmtId="167" fontId="9" fillId="0" borderId="0" xfId="0" applyNumberFormat="1" applyFont="1"/>
    <xf numFmtId="0" fontId="27" fillId="0" borderId="0" xfId="11" applyFont="1"/>
    <xf numFmtId="167" fontId="9" fillId="0" borderId="0" xfId="7" applyNumberFormat="1" applyFont="1"/>
    <xf numFmtId="166" fontId="27" fillId="0" borderId="0" xfId="9" applyNumberFormat="1" applyFont="1" applyAlignment="1">
      <alignment horizontal="left" vertical="center"/>
    </xf>
    <xf numFmtId="0" fontId="9" fillId="0" borderId="0" xfId="0" applyFont="1"/>
    <xf numFmtId="0" fontId="22" fillId="0" borderId="0" xfId="12" applyFont="1" applyAlignment="1">
      <alignment horizontal="left"/>
    </xf>
    <xf numFmtId="0" fontId="32" fillId="0" borderId="0" xfId="7" applyFont="1" applyAlignment="1">
      <alignment horizontal="right"/>
    </xf>
    <xf numFmtId="0" fontId="14" fillId="0" borderId="0" xfId="4" quotePrefix="1" applyFont="1" applyAlignment="1">
      <alignment horizontal="right"/>
    </xf>
    <xf numFmtId="165" fontId="1" fillId="0" borderId="0" xfId="0" applyNumberFormat="1" applyFont="1"/>
    <xf numFmtId="0" fontId="27" fillId="0" borderId="4" xfId="4" applyFont="1" applyBorder="1" applyAlignment="1">
      <alignment horizontal="center" wrapText="1"/>
    </xf>
    <xf numFmtId="166" fontId="27" fillId="0" borderId="4" xfId="4" applyNumberFormat="1" applyFont="1" applyBorder="1" applyAlignment="1">
      <alignment horizontal="center" wrapText="1"/>
    </xf>
    <xf numFmtId="166" fontId="27" fillId="0" borderId="4" xfId="4" applyNumberFormat="1" applyFont="1" applyBorder="1" applyAlignment="1">
      <alignment wrapText="1"/>
    </xf>
    <xf numFmtId="0" fontId="27" fillId="0" borderId="4" xfId="4" applyFont="1" applyBorder="1" applyAlignment="1">
      <alignment wrapText="1"/>
    </xf>
    <xf numFmtId="167" fontId="27" fillId="0" borderId="0" xfId="0" applyNumberFormat="1" applyFont="1"/>
    <xf numFmtId="0" fontId="2" fillId="0" borderId="0" xfId="11" applyFont="1"/>
    <xf numFmtId="0" fontId="27" fillId="0" borderId="0" xfId="4" applyFont="1" applyAlignment="1">
      <alignment horizontal="center" wrapText="1"/>
    </xf>
    <xf numFmtId="0" fontId="1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18" fillId="0" borderId="2" xfId="4" applyFont="1" applyBorder="1" applyAlignment="1">
      <alignment horizontal="left"/>
    </xf>
    <xf numFmtId="0" fontId="13" fillId="0" borderId="0" xfId="4" applyFont="1" applyAlignment="1">
      <alignment horizontal="left"/>
    </xf>
    <xf numFmtId="0" fontId="16" fillId="0" borderId="0" xfId="5" applyFont="1"/>
    <xf numFmtId="49" fontId="5" fillId="3" borderId="0" xfId="0" applyNumberFormat="1" applyFont="1" applyFill="1" applyAlignment="1">
      <alignment horizontal="left" vertical="top" wrapText="1" indent="11"/>
    </xf>
    <xf numFmtId="0" fontId="5" fillId="3" borderId="0" xfId="0" applyFont="1" applyFill="1" applyAlignment="1">
      <alignment horizontal="left" vertical="top" wrapText="1" indent="11"/>
    </xf>
    <xf numFmtId="0" fontId="24" fillId="3" borderId="1" xfId="6" applyFont="1" applyFill="1" applyBorder="1" applyAlignment="1">
      <alignment horizontal="left" vertical="center" indent="13"/>
    </xf>
    <xf numFmtId="17" fontId="27" fillId="0" borderId="3" xfId="0" applyNumberFormat="1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</cellXfs>
  <cellStyles count="13">
    <cellStyle name="Hyperlink" xfId="1" builtinId="8"/>
    <cellStyle name="Hyperlink 2" xfId="5" xr:uid="{3A156119-9121-47AF-9AE6-ECF9EF310963}"/>
    <cellStyle name="Normal" xfId="0" builtinId="0"/>
    <cellStyle name="Normal 10" xfId="3" xr:uid="{231935B7-75B4-4E83-9587-D6BEF308D640}"/>
    <cellStyle name="Normal 10 2" xfId="11" xr:uid="{82892376-7AE3-4817-8986-14DA3EC10461}"/>
    <cellStyle name="Normal 2" xfId="7" xr:uid="{13579F6C-A3E4-469D-9CBA-976D0362384F}"/>
    <cellStyle name="Normal 2 2" xfId="12" xr:uid="{BF767742-1BE7-4602-859B-524068BF8EE4}"/>
    <cellStyle name="Normal 2 4" xfId="4" xr:uid="{B1D97744-32D8-485B-BEDB-93A5B72F7753}"/>
    <cellStyle name="Normal 3" xfId="10" xr:uid="{946E7ECB-1B38-463C-A342-DEBA80D09F94}"/>
    <cellStyle name="Normal 3 5 4" xfId="2" xr:uid="{D0A3ACC3-56DC-43DA-BBA5-71AAA52F66BE}"/>
    <cellStyle name="Style1" xfId="6" xr:uid="{4DC12BCA-D237-4335-902E-545D8A157A33}"/>
    <cellStyle name="Style4" xfId="8" xr:uid="{E3E2984D-9F51-4D9F-9DA8-60F3077A08A6}"/>
    <cellStyle name="Style9" xfId="9" xr:uid="{2A480C72-3B98-4D7E-A2D9-7393DA23D0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1171575</xdr:colOff>
      <xdr:row>5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9D04FE-10F9-4D1E-A8B1-87916B6706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971550</xdr:colOff>
      <xdr:row>5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4CF0CF-9D50-4960-AFFB-0D03166A17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971550</xdr:colOff>
      <xdr:row>5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0F674F-5831-40CA-87ED-2D0F852678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0</xdr:col>
      <xdr:colOff>1168400</xdr:colOff>
      <xdr:row>6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0"/>
          <a:ext cx="1143000" cy="10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about/contact-us" TargetMode="External"/><Relationship Id="rId3" Type="http://schemas.openxmlformats.org/officeDocument/2006/relationships/hyperlink" Target="http://www.abs.gov.au/ausstats/abs@.nsf/exnote/6333.0" TargetMode="External"/><Relationship Id="rId7" Type="http://schemas.openxmlformats.org/officeDocument/2006/relationships/hyperlink" Target="mailto:labour.statistics@abs.gov.au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labour-force-status-families-methodology/jun-2022" TargetMode="External"/><Relationship Id="rId5" Type="http://schemas.openxmlformats.org/officeDocument/2006/relationships/hyperlink" Target="https://www.abs.gov.au/statistics/labour/employment-and-unemployment/labour-force-status-families/latest-release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ausstats/abs@.nsf/mf/6333.0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677C3-A405-44EF-BA3F-90166DDFCEC3}">
  <dimension ref="A1:L26"/>
  <sheetViews>
    <sheetView showGridLines="0" tabSelected="1" workbookViewId="0">
      <pane ySplit="7" topLeftCell="A8" activePane="bottomLeft" state="frozen"/>
      <selection activeCell="C11" sqref="C11"/>
      <selection pane="bottomLeft"/>
    </sheetView>
  </sheetViews>
  <sheetFormatPr defaultColWidth="7.7109375" defaultRowHeight="15" customHeight="1"/>
  <cols>
    <col min="1" max="1" width="17.85546875" customWidth="1"/>
    <col min="2" max="2" width="9.140625" customWidth="1"/>
    <col min="3" max="3" width="98.85546875" customWidth="1"/>
    <col min="5" max="5" width="11" bestFit="1" customWidth="1"/>
    <col min="12" max="12" width="7.7109375" customWidth="1"/>
    <col min="26" max="26" width="7.7109375" customWidth="1"/>
  </cols>
  <sheetData>
    <row r="1" spans="1:12">
      <c r="A1" s="10"/>
      <c r="B1" s="10"/>
      <c r="C1" s="10"/>
      <c r="D1" s="10"/>
      <c r="E1" s="10"/>
    </row>
    <row r="2" spans="1:12">
      <c r="A2" s="10"/>
      <c r="B2" s="12" t="s">
        <v>1165</v>
      </c>
      <c r="C2" s="11"/>
      <c r="D2" s="11"/>
      <c r="E2" s="11"/>
    </row>
    <row r="3" spans="1:12" ht="12" customHeight="1">
      <c r="A3" s="10"/>
      <c r="B3" s="11"/>
      <c r="C3" s="11"/>
      <c r="D3" s="11"/>
      <c r="E3" s="11"/>
    </row>
    <row r="4" spans="1:12">
      <c r="A4" s="10"/>
      <c r="B4" s="11"/>
      <c r="C4" s="11"/>
      <c r="D4" s="11"/>
      <c r="E4" s="11"/>
    </row>
    <row r="5" spans="1:12" ht="15.75">
      <c r="A5" s="10"/>
      <c r="B5" s="13" t="s">
        <v>1166</v>
      </c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ht="15.75" customHeight="1">
      <c r="A6" s="10"/>
      <c r="B6" s="69" t="s">
        <v>1167</v>
      </c>
      <c r="C6" s="69"/>
      <c r="D6" s="69"/>
      <c r="E6" s="69"/>
      <c r="F6" s="69"/>
      <c r="G6" s="69"/>
      <c r="H6" s="69"/>
      <c r="I6" s="69"/>
      <c r="J6" s="69"/>
      <c r="K6" s="69"/>
      <c r="L6" s="69"/>
    </row>
    <row r="7" spans="1:12" ht="15.75" customHeight="1">
      <c r="A7" s="10"/>
      <c r="B7" s="19" t="s">
        <v>1223</v>
      </c>
      <c r="C7" s="10"/>
      <c r="D7" s="10"/>
      <c r="E7" s="10"/>
    </row>
    <row r="8" spans="1:12">
      <c r="A8" s="20"/>
      <c r="B8" s="20"/>
      <c r="C8" s="20"/>
      <c r="D8" s="10"/>
      <c r="E8" s="10"/>
    </row>
    <row r="9" spans="1:12" ht="15.75">
      <c r="A9" s="21"/>
      <c r="B9" s="22" t="s">
        <v>1174</v>
      </c>
      <c r="C9" s="21"/>
      <c r="D9" s="10"/>
      <c r="E9" s="10"/>
    </row>
    <row r="10" spans="1:12">
      <c r="A10" s="21"/>
      <c r="B10" s="23" t="s">
        <v>1175</v>
      </c>
      <c r="C10" s="21"/>
      <c r="D10" s="10"/>
      <c r="E10" s="10"/>
    </row>
    <row r="11" spans="1:12">
      <c r="A11" s="21"/>
      <c r="B11" s="24">
        <v>7.1</v>
      </c>
      <c r="C11" s="25" t="s">
        <v>1226</v>
      </c>
      <c r="D11" s="10"/>
      <c r="E11" s="10"/>
    </row>
    <row r="12" spans="1:12">
      <c r="A12" s="21"/>
      <c r="B12" s="24">
        <v>7.2</v>
      </c>
      <c r="C12" s="25" t="s">
        <v>1176</v>
      </c>
      <c r="D12" s="10"/>
      <c r="E12" s="10"/>
    </row>
    <row r="13" spans="1:12">
      <c r="A13" s="21"/>
      <c r="B13" s="24" t="s">
        <v>1177</v>
      </c>
      <c r="C13" s="25" t="s">
        <v>1178</v>
      </c>
      <c r="D13" s="10"/>
      <c r="E13" s="10"/>
    </row>
    <row r="14" spans="1:12">
      <c r="A14" s="20"/>
      <c r="B14" s="20"/>
      <c r="C14" s="20"/>
      <c r="D14" s="10"/>
      <c r="E14" s="10"/>
    </row>
    <row r="15" spans="1:12" ht="15.75">
      <c r="A15" s="21"/>
      <c r="B15" s="70"/>
      <c r="C15" s="70"/>
      <c r="D15" s="10"/>
      <c r="E15" s="10"/>
    </row>
    <row r="16" spans="1:12" ht="15.75">
      <c r="A16" s="21"/>
      <c r="B16" s="71" t="s">
        <v>1179</v>
      </c>
      <c r="C16" s="71"/>
      <c r="D16" s="10"/>
      <c r="E16" s="10"/>
    </row>
    <row r="17" spans="1:5">
      <c r="A17" s="20"/>
      <c r="B17" s="20"/>
      <c r="C17" s="20"/>
      <c r="D17" s="10"/>
      <c r="E17" s="10"/>
    </row>
    <row r="18" spans="1:5">
      <c r="A18" s="21"/>
      <c r="B18" s="26" t="s">
        <v>1224</v>
      </c>
      <c r="C18" s="21"/>
      <c r="D18" s="10"/>
      <c r="E18" s="10"/>
    </row>
    <row r="19" spans="1:5">
      <c r="A19" s="21"/>
      <c r="B19" s="72" t="s">
        <v>1180</v>
      </c>
      <c r="C19" s="72"/>
      <c r="D19" s="10"/>
      <c r="E19" s="10"/>
    </row>
    <row r="20" spans="1:5">
      <c r="A20" s="21"/>
      <c r="B20" s="72" t="s">
        <v>1181</v>
      </c>
      <c r="C20" s="72"/>
      <c r="D20" s="10"/>
      <c r="E20" s="10"/>
    </row>
    <row r="21" spans="1:5">
      <c r="A21" s="20"/>
      <c r="B21" s="20"/>
      <c r="C21" s="20"/>
      <c r="D21" s="10"/>
      <c r="E21" s="10"/>
    </row>
    <row r="22" spans="1:5">
      <c r="A22" s="20"/>
      <c r="B22" s="68" t="s">
        <v>1225</v>
      </c>
      <c r="C22" s="68"/>
      <c r="D22" s="10"/>
      <c r="E22" s="10"/>
    </row>
    <row r="23" spans="1:5">
      <c r="A23" s="20"/>
      <c r="B23" s="67" t="s">
        <v>1182</v>
      </c>
      <c r="C23" s="67"/>
      <c r="D23" s="67"/>
      <c r="E23" s="67"/>
    </row>
    <row r="24" spans="1:5">
      <c r="A24" s="20"/>
      <c r="B24" s="67" t="s">
        <v>1183</v>
      </c>
      <c r="C24" s="67"/>
      <c r="D24" s="67"/>
      <c r="E24" s="67"/>
    </row>
    <row r="25" spans="1:5">
      <c r="A25" s="20"/>
      <c r="B25" s="20"/>
      <c r="C25" s="20"/>
      <c r="D25" s="10"/>
      <c r="E25" s="10"/>
    </row>
    <row r="26" spans="1:5">
      <c r="A26" s="20"/>
      <c r="B26" s="27" t="str">
        <f ca="1">"© Commonwealth of Australia "&amp;YEAR(TODAY())</f>
        <v>© Commonwealth of Australia 2022</v>
      </c>
      <c r="C26" s="21"/>
      <c r="D26" s="10"/>
      <c r="E26" s="10"/>
    </row>
  </sheetData>
  <mergeCells count="8">
    <mergeCell ref="B24:E24"/>
    <mergeCell ref="B22:C22"/>
    <mergeCell ref="B6:L6"/>
    <mergeCell ref="B15:C15"/>
    <mergeCell ref="B16:C16"/>
    <mergeCell ref="B19:C19"/>
    <mergeCell ref="B20:C20"/>
    <mergeCell ref="B23:E23"/>
  </mergeCells>
  <hyperlinks>
    <hyperlink ref="B12" location="'Table 7.2'!A1" display="'Table 7.2'!A1" xr:uid="{838CDA8F-DACE-4E45-B48D-7FAFE358DAE6}"/>
    <hyperlink ref="B13" location="Index!A12" display="Index" xr:uid="{2FCCCD43-A526-47F0-B94E-5CAB0E534BD0}"/>
    <hyperlink ref="B11" location="'Table 7.1'!A1" display="'Table 7.1'!A1" xr:uid="{D210BDE1-4783-4F26-8B28-576A33EAD6C6}"/>
    <hyperlink ref="B16" r:id="rId1" xr:uid="{47D430ED-60FC-437E-9ADE-C4CE0E061BE9}"/>
    <hyperlink ref="B26" r:id="rId2" display="© Commonwealth of Australia 2015" xr:uid="{99E321E9-F57C-46AF-8832-2FC9F135BAD1}"/>
    <hyperlink ref="B20" r:id="rId3" display="Explanatory Notes" xr:uid="{21A429D1-CD29-484C-B9F3-D4D23FE39991}"/>
    <hyperlink ref="B19" r:id="rId4" xr:uid="{8F5106D1-95C8-46C0-A42B-580AD77ED494}"/>
    <hyperlink ref="B19:C19" r:id="rId5" display="Summary" xr:uid="{4B50EDD1-CF70-4489-9B76-3E9BA5C5C858}"/>
    <hyperlink ref="B20:C20" r:id="rId6" display="Methodology" xr:uid="{A7D42449-BFE0-4EF8-BD0A-94758EEF710D}"/>
    <hyperlink ref="B24" r:id="rId7" display="or the Labour Surveys Branch at labour.statistics@abs.gov.au." xr:uid="{4FF0BCAF-696B-4B75-BB40-CAEC92FAA592}"/>
    <hyperlink ref="B23:E23" r:id="rId8" display="For further information about these and related statistics visit www.abs.gov.au/about/contact-us" xr:uid="{5F3D7D95-F010-4CBE-A092-B2BD0E185FE2}"/>
  </hyperlinks>
  <pageMargins left="0.7" right="0.7" top="0.75" bottom="0.75" header="0.3" footer="0.3"/>
  <pageSetup paperSize="9" orientation="portrait" r:id="rId9"/>
  <headerFooter>
    <oddHeader>&amp;C&amp;"Calibri"&amp;10&amp;KFF0000OFFICIAL: Census and Statistics Act&amp;1#</oddHeader>
    <oddFooter>&amp;C&amp;1#&amp;"Calibri"&amp;10&amp;KFF0000OFFICIAL: Census and Statistics Act</oddFooter>
  </headerFooter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F9469-ECFF-498B-BD08-BAB0090FE74C}">
  <sheetPr>
    <pageSetUpPr fitToPage="1"/>
  </sheetPr>
  <dimension ref="A1:L136"/>
  <sheetViews>
    <sheetView zoomScaleNormal="100" workbookViewId="0">
      <pane ySplit="11" topLeftCell="A12" activePane="bottomLeft" state="frozen"/>
      <selection pane="bottomLeft" activeCell="C15" sqref="C15"/>
    </sheetView>
  </sheetViews>
  <sheetFormatPr defaultRowHeight="15" customHeight="1"/>
  <cols>
    <col min="1" max="1" width="3" customWidth="1"/>
    <col min="2" max="2" width="77" bestFit="1" customWidth="1"/>
    <col min="3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11.2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5.95" customHeight="1">
      <c r="A2" s="10"/>
      <c r="B2" s="29" t="s">
        <v>1165</v>
      </c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1.25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1.25" customHeight="1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15.95" customHeight="1">
      <c r="A5" s="28"/>
      <c r="B5" s="73" t="str">
        <f>Contents!B5</f>
        <v>6224.0.55.001 Labour Force Status of Families</v>
      </c>
      <c r="C5" s="74"/>
      <c r="D5" s="74"/>
      <c r="E5" s="74"/>
      <c r="F5" s="74"/>
      <c r="G5" s="74"/>
      <c r="H5" s="74"/>
      <c r="I5" s="74"/>
      <c r="J5" s="74"/>
      <c r="K5" s="74"/>
      <c r="L5" s="74"/>
    </row>
    <row r="6" spans="1:12" ht="15.95" customHeight="1">
      <c r="A6" s="28"/>
      <c r="B6" s="74" t="str">
        <f>Contents!B6</f>
        <v>Table 7. Families by characteristics of wives, partners and mothers and age of youngest dependent child</v>
      </c>
      <c r="C6" s="74"/>
      <c r="D6" s="74"/>
      <c r="E6" s="74"/>
      <c r="F6" s="74"/>
      <c r="G6" s="74"/>
      <c r="H6" s="74"/>
      <c r="I6" s="74"/>
      <c r="J6" s="74"/>
      <c r="K6" s="74"/>
      <c r="L6" s="74"/>
    </row>
    <row r="7" spans="1:12" ht="15.95" customHeight="1">
      <c r="A7" s="28"/>
      <c r="B7" s="30" t="str">
        <f>Contents!B7</f>
        <v>Released at 11:30 am (Canberra time) Tue 18 Oct 2022</v>
      </c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15.75" customHeight="1">
      <c r="A8" s="75" t="str">
        <f>Contents!C11</f>
        <v>Table 7.1 - June 2022</v>
      </c>
      <c r="B8" s="75"/>
      <c r="C8" s="75"/>
      <c r="D8" s="75"/>
      <c r="E8" s="75"/>
      <c r="F8" s="75"/>
      <c r="G8" s="75"/>
      <c r="H8" s="75"/>
      <c r="I8" s="31"/>
      <c r="J8" s="32"/>
      <c r="K8" s="33"/>
      <c r="L8" s="33"/>
    </row>
    <row r="9" spans="1:12">
      <c r="A9" s="34"/>
      <c r="B9" s="35" t="s">
        <v>1184</v>
      </c>
      <c r="C9" s="76">
        <v>44713</v>
      </c>
      <c r="D9" s="77"/>
      <c r="E9" s="77"/>
      <c r="F9" s="77"/>
      <c r="G9" s="77"/>
      <c r="H9" s="77"/>
      <c r="I9" s="35"/>
      <c r="J9" s="36"/>
      <c r="K9" s="36"/>
      <c r="L9" s="36"/>
    </row>
    <row r="10" spans="1:12" ht="45.75">
      <c r="A10" s="34"/>
      <c r="B10" s="37"/>
      <c r="C10" s="38" t="s">
        <v>1185</v>
      </c>
      <c r="D10" s="38" t="s">
        <v>1186</v>
      </c>
      <c r="E10" s="38" t="s">
        <v>1187</v>
      </c>
      <c r="F10" s="38" t="s">
        <v>1188</v>
      </c>
      <c r="G10" s="38" t="s">
        <v>1189</v>
      </c>
      <c r="H10" s="38" t="s">
        <v>1190</v>
      </c>
      <c r="I10" s="38"/>
      <c r="J10" s="36"/>
      <c r="K10" s="36"/>
      <c r="L10" s="36"/>
    </row>
    <row r="11" spans="1:12" ht="15" customHeight="1">
      <c r="A11" s="39"/>
      <c r="B11" s="35"/>
      <c r="C11" s="40" t="s">
        <v>1191</v>
      </c>
      <c r="D11" s="40" t="s">
        <v>1191</v>
      </c>
      <c r="E11" s="40" t="s">
        <v>1191</v>
      </c>
      <c r="F11" s="40" t="s">
        <v>1191</v>
      </c>
      <c r="G11" s="40" t="s">
        <v>1191</v>
      </c>
      <c r="H11" s="40" t="s">
        <v>1191</v>
      </c>
      <c r="I11" s="40"/>
      <c r="J11" s="36"/>
      <c r="K11" s="36"/>
      <c r="L11" s="36"/>
    </row>
    <row r="12" spans="1:12" ht="15" customHeight="1">
      <c r="A12" s="41"/>
      <c r="B12" s="61" t="s">
        <v>1192</v>
      </c>
      <c r="C12" s="62"/>
      <c r="D12" s="62"/>
      <c r="E12" s="62"/>
      <c r="F12" s="62"/>
      <c r="G12" s="62"/>
      <c r="H12" s="62"/>
      <c r="I12" s="42"/>
      <c r="J12" s="43"/>
      <c r="K12" s="43"/>
      <c r="L12" s="43"/>
    </row>
    <row r="13" spans="1:12">
      <c r="A13" s="44"/>
      <c r="B13" s="66" t="s">
        <v>1193</v>
      </c>
      <c r="C13" s="46"/>
      <c r="D13" s="46"/>
      <c r="E13" s="46"/>
      <c r="F13" s="46"/>
      <c r="G13" s="46"/>
      <c r="H13" s="46"/>
      <c r="I13" s="47"/>
      <c r="J13" s="48"/>
      <c r="K13" s="48"/>
      <c r="L13" s="48"/>
    </row>
    <row r="14" spans="1:12">
      <c r="A14" s="44"/>
      <c r="B14" s="65" t="s">
        <v>1194</v>
      </c>
      <c r="C14" s="46"/>
      <c r="D14" s="46"/>
      <c r="E14" s="46"/>
      <c r="F14" s="46"/>
      <c r="G14" s="46"/>
      <c r="H14" s="46"/>
      <c r="I14" s="47"/>
      <c r="J14" s="49"/>
      <c r="K14" s="49"/>
      <c r="L14" s="49"/>
    </row>
    <row r="15" spans="1:12">
      <c r="A15" s="44"/>
      <c r="B15" s="50" t="s">
        <v>1195</v>
      </c>
      <c r="C15" s="51">
        <f>A124858826A_Latest</f>
        <v>0</v>
      </c>
      <c r="D15" s="51">
        <f>A124857674J_Latest</f>
        <v>0</v>
      </c>
      <c r="E15" s="51">
        <f>A124859210W_Latest</f>
        <v>0</v>
      </c>
      <c r="F15" s="51">
        <f>A124859594V_Latest</f>
        <v>0</v>
      </c>
      <c r="G15" s="51">
        <f>A124858058W_Latest</f>
        <v>0</v>
      </c>
      <c r="H15" s="51">
        <f>A124858442R_Latest</f>
        <v>0</v>
      </c>
      <c r="I15" s="47"/>
      <c r="J15" s="36"/>
      <c r="K15" s="36"/>
      <c r="L15" s="36"/>
    </row>
    <row r="16" spans="1:12">
      <c r="A16" s="44"/>
      <c r="B16" s="50" t="s">
        <v>1196</v>
      </c>
      <c r="C16" s="51">
        <f>A124858722J_Latest</f>
        <v>5.5949999999999998</v>
      </c>
      <c r="D16" s="51">
        <f>A124857570R_Latest</f>
        <v>0.42399999999999999</v>
      </c>
      <c r="E16" s="51">
        <f>A124859106W_Latest</f>
        <v>0</v>
      </c>
      <c r="F16" s="51">
        <f>A124859490A_Latest</f>
        <v>6.02</v>
      </c>
      <c r="G16" s="51">
        <f>A124857954A_Latest</f>
        <v>0</v>
      </c>
      <c r="H16" s="51">
        <f>A124858338R_Latest</f>
        <v>6.02</v>
      </c>
      <c r="I16" s="47"/>
      <c r="J16" s="36"/>
      <c r="K16" s="36"/>
      <c r="L16" s="36"/>
    </row>
    <row r="17" spans="1:12" ht="15" customHeight="1">
      <c r="A17" s="44"/>
      <c r="B17" s="50" t="s">
        <v>1197</v>
      </c>
      <c r="C17" s="51">
        <f>A124858830T_Latest</f>
        <v>146.88300000000001</v>
      </c>
      <c r="D17" s="51">
        <f>A124857678T_Latest</f>
        <v>28.23</v>
      </c>
      <c r="E17" s="51">
        <f>A124859214F_Latest</f>
        <v>6.4690000000000003</v>
      </c>
      <c r="F17" s="51">
        <f>A124859598C_Latest</f>
        <v>181.58199999999999</v>
      </c>
      <c r="G17" s="51">
        <f>A124858062L_Latest</f>
        <v>1.6910000000000001</v>
      </c>
      <c r="H17" s="51">
        <f>A124858446X_Latest</f>
        <v>183.273</v>
      </c>
      <c r="I17" s="47"/>
      <c r="J17" s="36"/>
      <c r="K17" s="36"/>
      <c r="L17" s="36"/>
    </row>
    <row r="18" spans="1:12">
      <c r="A18" s="44"/>
      <c r="B18" s="50" t="s">
        <v>1198</v>
      </c>
      <c r="C18" s="51">
        <f>A124858834A_Latest</f>
        <v>153.53</v>
      </c>
      <c r="D18" s="51">
        <f>A124857682J_Latest</f>
        <v>179.70699999999999</v>
      </c>
      <c r="E18" s="51">
        <f>A124859218R_Latest</f>
        <v>104.33799999999999</v>
      </c>
      <c r="F18" s="51">
        <f>A124859602J_Latest</f>
        <v>437.57499999999999</v>
      </c>
      <c r="G18" s="51">
        <f>A124858066W_Latest</f>
        <v>36.338999999999999</v>
      </c>
      <c r="H18" s="51">
        <f>A124858450R_Latest</f>
        <v>473.91300000000001</v>
      </c>
      <c r="I18" s="47"/>
      <c r="J18" s="36"/>
      <c r="K18" s="36"/>
      <c r="L18" s="36"/>
    </row>
    <row r="19" spans="1:12">
      <c r="A19" s="44"/>
      <c r="B19" s="50" t="s">
        <v>1199</v>
      </c>
      <c r="C19" s="51">
        <f>A124858726T_Latest</f>
        <v>5.9240000000000004</v>
      </c>
      <c r="D19" s="51">
        <f>A124857574X_Latest</f>
        <v>45.482999999999997</v>
      </c>
      <c r="E19" s="51">
        <f>A124859110L_Latest</f>
        <v>134.53100000000001</v>
      </c>
      <c r="F19" s="51">
        <f>A124859494K_Latest</f>
        <v>185.93700000000001</v>
      </c>
      <c r="G19" s="51">
        <f>A124857958K_Latest</f>
        <v>146.22999999999999</v>
      </c>
      <c r="H19" s="51">
        <f>A124858342F_Latest</f>
        <v>332.16800000000001</v>
      </c>
      <c r="I19" s="47"/>
      <c r="J19" s="36"/>
      <c r="K19" s="36"/>
      <c r="L19" s="36"/>
    </row>
    <row r="20" spans="1:12">
      <c r="A20" s="44"/>
      <c r="B20" s="50" t="s">
        <v>1200</v>
      </c>
      <c r="C20" s="51">
        <f>A124858730J_Latest</f>
        <v>0</v>
      </c>
      <c r="D20" s="51">
        <f>A124857578J_Latest</f>
        <v>0.91600000000000004</v>
      </c>
      <c r="E20" s="51">
        <f>A124859114W_Latest</f>
        <v>5.3490000000000002</v>
      </c>
      <c r="F20" s="51">
        <f>A124859498V_Latest</f>
        <v>6.2649999999999997</v>
      </c>
      <c r="G20" s="51">
        <f>A124857962A_Latest</f>
        <v>39.145000000000003</v>
      </c>
      <c r="H20" s="51">
        <f>A124858346R_Latest</f>
        <v>45.41</v>
      </c>
      <c r="I20" s="47"/>
      <c r="J20" s="36"/>
      <c r="K20" s="36"/>
      <c r="L20" s="36"/>
    </row>
    <row r="21" spans="1:12">
      <c r="A21" s="44"/>
      <c r="B21" s="50" t="s">
        <v>1201</v>
      </c>
      <c r="C21" s="51">
        <f>A124858786V_Latest</f>
        <v>9.4E-2</v>
      </c>
      <c r="D21" s="51">
        <f>A124857634R_Latest</f>
        <v>0</v>
      </c>
      <c r="E21" s="51">
        <f>A124859170R_Latest</f>
        <v>0</v>
      </c>
      <c r="F21" s="51">
        <f>A124859554A_Latest</f>
        <v>9.4E-2</v>
      </c>
      <c r="G21" s="51">
        <f>A124858018C_Latest</f>
        <v>0.45600000000000002</v>
      </c>
      <c r="H21" s="51">
        <f>A124858402W_Latest</f>
        <v>0.55000000000000004</v>
      </c>
      <c r="I21" s="47"/>
      <c r="J21" s="36"/>
      <c r="K21" s="36"/>
      <c r="L21" s="36"/>
    </row>
    <row r="22" spans="1:12">
      <c r="A22" s="44"/>
      <c r="B22" s="65" t="s">
        <v>1202</v>
      </c>
      <c r="C22" s="64">
        <f>A124858666A_Latest</f>
        <v>312.02600000000001</v>
      </c>
      <c r="D22" s="64">
        <f>A124857514W_Latest</f>
        <v>254.75899999999999</v>
      </c>
      <c r="E22" s="64">
        <f>A124859050W_Latest</f>
        <v>250.68799999999999</v>
      </c>
      <c r="F22" s="64">
        <f>A124859434J_Latest</f>
        <v>817.47299999999996</v>
      </c>
      <c r="G22" s="64">
        <f>A124857898V_Latest</f>
        <v>223.86099999999999</v>
      </c>
      <c r="H22" s="64">
        <f>A124858282R_Latest</f>
        <v>1041.3330000000001</v>
      </c>
      <c r="I22" s="47"/>
      <c r="J22" s="36"/>
      <c r="K22" s="36"/>
      <c r="L22" s="36"/>
    </row>
    <row r="23" spans="1:12">
      <c r="A23" s="44"/>
      <c r="B23" s="52"/>
      <c r="C23" s="51"/>
      <c r="D23" s="51"/>
      <c r="E23" s="51"/>
      <c r="F23" s="51"/>
      <c r="G23" s="51"/>
      <c r="H23" s="51"/>
      <c r="I23" s="47"/>
      <c r="J23" s="36"/>
      <c r="K23" s="36"/>
      <c r="L23" s="36"/>
    </row>
    <row r="24" spans="1:12">
      <c r="A24" s="44"/>
      <c r="B24" s="65" t="s">
        <v>1203</v>
      </c>
      <c r="C24" s="51"/>
      <c r="D24" s="51"/>
      <c r="E24" s="51"/>
      <c r="F24" s="51"/>
      <c r="G24" s="51"/>
      <c r="H24" s="51"/>
      <c r="I24" s="47"/>
      <c r="J24" s="36"/>
      <c r="K24" s="36"/>
      <c r="L24" s="36"/>
    </row>
    <row r="25" spans="1:12">
      <c r="A25" s="44"/>
      <c r="B25" s="50" t="s">
        <v>1195</v>
      </c>
      <c r="C25" s="51">
        <f>A124858838K_Latest</f>
        <v>0</v>
      </c>
      <c r="D25" s="51">
        <f>A124857686T_Latest</f>
        <v>0</v>
      </c>
      <c r="E25" s="51">
        <f>A124859222F_Latest</f>
        <v>0</v>
      </c>
      <c r="F25" s="51">
        <f>A124859606T_Latest</f>
        <v>0</v>
      </c>
      <c r="G25" s="51">
        <f>A124858070L_Latest</f>
        <v>0</v>
      </c>
      <c r="H25" s="51">
        <f>A124858454X_Latest</f>
        <v>0</v>
      </c>
      <c r="I25" s="47"/>
      <c r="J25" s="53"/>
      <c r="K25" s="53"/>
      <c r="L25" s="53"/>
    </row>
    <row r="26" spans="1:12">
      <c r="A26" s="44"/>
      <c r="B26" s="50" t="s">
        <v>1196</v>
      </c>
      <c r="C26" s="51">
        <f>A124858790K_Latest</f>
        <v>9.6590000000000007</v>
      </c>
      <c r="D26" s="51">
        <f>A124857638X_Latest</f>
        <v>0.88100000000000001</v>
      </c>
      <c r="E26" s="51">
        <f>A124859174X_Latest</f>
        <v>0</v>
      </c>
      <c r="F26" s="51">
        <f>A124859558K_Latest</f>
        <v>10.54</v>
      </c>
      <c r="G26" s="51">
        <f>A124858022V_Latest</f>
        <v>0</v>
      </c>
      <c r="H26" s="51">
        <f>A124858406F_Latest</f>
        <v>10.54</v>
      </c>
      <c r="I26" s="47"/>
      <c r="J26" s="53"/>
      <c r="K26" s="53"/>
      <c r="L26" s="53"/>
    </row>
    <row r="27" spans="1:12">
      <c r="A27" s="44"/>
      <c r="B27" s="50" t="s">
        <v>1197</v>
      </c>
      <c r="C27" s="51">
        <f>A124858870K_Latest</f>
        <v>199.108</v>
      </c>
      <c r="D27" s="51">
        <f>A124857718X_Latest</f>
        <v>25.149000000000001</v>
      </c>
      <c r="E27" s="51">
        <f>A124859254X_Latest</f>
        <v>3.5339999999999998</v>
      </c>
      <c r="F27" s="51">
        <f>A124859638K_Latest</f>
        <v>227.79</v>
      </c>
      <c r="G27" s="51">
        <f>A124858102V_Latest</f>
        <v>0</v>
      </c>
      <c r="H27" s="51">
        <f>A124858486T_Latest</f>
        <v>227.79</v>
      </c>
      <c r="I27" s="47"/>
      <c r="J27" s="53"/>
      <c r="K27" s="53"/>
      <c r="L27" s="53"/>
    </row>
    <row r="28" spans="1:12">
      <c r="A28" s="44"/>
      <c r="B28" s="50" t="s">
        <v>1198</v>
      </c>
      <c r="C28" s="51">
        <f>A124858670T_Latest</f>
        <v>190.041</v>
      </c>
      <c r="D28" s="51">
        <f>A124857518F_Latest</f>
        <v>170.71600000000001</v>
      </c>
      <c r="E28" s="51">
        <f>A124859054F_Latest</f>
        <v>59.634999999999998</v>
      </c>
      <c r="F28" s="51">
        <f>A124859438T_Latest</f>
        <v>420.39100000000002</v>
      </c>
      <c r="G28" s="51">
        <f>A124857902X_Latest</f>
        <v>12.965</v>
      </c>
      <c r="H28" s="51">
        <f>A124858286X_Latest</f>
        <v>433.35700000000003</v>
      </c>
      <c r="I28" s="47"/>
      <c r="J28" s="53"/>
      <c r="K28" s="53"/>
      <c r="L28" s="53"/>
    </row>
    <row r="29" spans="1:12">
      <c r="A29" s="44"/>
      <c r="B29" s="50" t="s">
        <v>1199</v>
      </c>
      <c r="C29" s="51">
        <f>A124858530R_Latest</f>
        <v>10.444000000000001</v>
      </c>
      <c r="D29" s="51">
        <f>A124857378R_Latest</f>
        <v>54.707000000000001</v>
      </c>
      <c r="E29" s="51">
        <f>A124858914A_Latest</f>
        <v>104.259</v>
      </c>
      <c r="F29" s="51">
        <f>A124859298A_Latest</f>
        <v>169.411</v>
      </c>
      <c r="G29" s="51">
        <f>A124857762J_Latest</f>
        <v>111.498</v>
      </c>
      <c r="H29" s="51">
        <f>A124858146W_Latest</f>
        <v>280.90899999999999</v>
      </c>
      <c r="I29" s="47"/>
      <c r="J29" s="53"/>
      <c r="K29" s="53"/>
      <c r="L29" s="53"/>
    </row>
    <row r="30" spans="1:12">
      <c r="A30" s="44"/>
      <c r="B30" s="50" t="s">
        <v>1200</v>
      </c>
      <c r="C30" s="51">
        <f>A124858590T_Latest</f>
        <v>0</v>
      </c>
      <c r="D30" s="51">
        <f>A124857438F_Latest</f>
        <v>0.68500000000000005</v>
      </c>
      <c r="E30" s="51">
        <f>A124858974C_Latest</f>
        <v>3.915</v>
      </c>
      <c r="F30" s="51">
        <f>A124859358T_Latest</f>
        <v>4.5999999999999996</v>
      </c>
      <c r="G30" s="51">
        <f>A124857822X_Latest</f>
        <v>36.08</v>
      </c>
      <c r="H30" s="51">
        <f>A124858206L_Latest</f>
        <v>40.68</v>
      </c>
      <c r="I30" s="47"/>
      <c r="J30" s="53"/>
      <c r="K30" s="53"/>
      <c r="L30" s="53"/>
    </row>
    <row r="31" spans="1:12">
      <c r="A31" s="44"/>
      <c r="B31" s="50" t="s">
        <v>1201</v>
      </c>
      <c r="C31" s="51">
        <f>A124858734T_Latest</f>
        <v>0.60199999999999998</v>
      </c>
      <c r="D31" s="51">
        <f>A124857582X_Latest</f>
        <v>0</v>
      </c>
      <c r="E31" s="51">
        <f>A124859118F_Latest</f>
        <v>0.57199999999999995</v>
      </c>
      <c r="F31" s="51">
        <f>A124859502X_Latest</f>
        <v>1.173</v>
      </c>
      <c r="G31" s="51">
        <f>A124857966K_Latest</f>
        <v>0.46899999999999997</v>
      </c>
      <c r="H31" s="51">
        <f>A124858350F_Latest</f>
        <v>1.6419999999999999</v>
      </c>
      <c r="I31" s="47"/>
      <c r="J31" s="53"/>
      <c r="K31" s="53"/>
      <c r="L31" s="53"/>
    </row>
    <row r="32" spans="1:12">
      <c r="A32" s="44"/>
      <c r="B32" s="65" t="s">
        <v>1204</v>
      </c>
      <c r="C32" s="64">
        <f>A124858594A_Latest</f>
        <v>409.85300000000001</v>
      </c>
      <c r="D32" s="64">
        <f>A124857442W_Latest</f>
        <v>252.13800000000001</v>
      </c>
      <c r="E32" s="64">
        <f>A124858978L_Latest</f>
        <v>171.91399999999999</v>
      </c>
      <c r="F32" s="64">
        <f>A124859362J_Latest</f>
        <v>833.90599999999995</v>
      </c>
      <c r="G32" s="64">
        <f>A124857826J_Latest</f>
        <v>161.01300000000001</v>
      </c>
      <c r="H32" s="64">
        <f>A124858210C_Latest</f>
        <v>994.91899999999998</v>
      </c>
      <c r="I32" s="47"/>
      <c r="J32" s="53"/>
      <c r="K32" s="53"/>
      <c r="L32" s="53"/>
    </row>
    <row r="33" spans="1:12" ht="15" customHeight="1">
      <c r="A33" s="44"/>
      <c r="B33" s="50"/>
      <c r="C33" s="51"/>
      <c r="D33" s="51"/>
      <c r="E33" s="51"/>
      <c r="F33" s="51"/>
      <c r="G33" s="51"/>
      <c r="H33" s="51"/>
      <c r="I33" s="47"/>
      <c r="J33" s="53"/>
      <c r="K33" s="53"/>
      <c r="L33" s="53"/>
    </row>
    <row r="34" spans="1:12">
      <c r="A34" s="44"/>
      <c r="B34" s="52" t="s">
        <v>1205</v>
      </c>
      <c r="C34" s="51"/>
      <c r="D34" s="51"/>
      <c r="E34" s="51"/>
      <c r="F34" s="51"/>
      <c r="G34" s="51"/>
      <c r="H34" s="51"/>
      <c r="I34" s="47"/>
      <c r="J34" s="53"/>
      <c r="K34" s="53"/>
      <c r="L34" s="53"/>
    </row>
    <row r="35" spans="1:12">
      <c r="A35" s="54"/>
      <c r="B35" s="50" t="s">
        <v>1195</v>
      </c>
      <c r="C35" s="51">
        <f>A124858738A_Latest</f>
        <v>0</v>
      </c>
      <c r="D35" s="51">
        <f>A124857586J_Latest</f>
        <v>0</v>
      </c>
      <c r="E35" s="51">
        <f>A124859122W_Latest</f>
        <v>0</v>
      </c>
      <c r="F35" s="51">
        <f>A124859506J_Latest</f>
        <v>0</v>
      </c>
      <c r="G35" s="51">
        <f>A124857970A_Latest</f>
        <v>0</v>
      </c>
      <c r="H35" s="51">
        <f>A124858354R_Latest</f>
        <v>0</v>
      </c>
      <c r="I35" s="47"/>
      <c r="J35" s="36"/>
      <c r="K35" s="36"/>
      <c r="L35" s="36"/>
    </row>
    <row r="36" spans="1:12">
      <c r="A36" s="36"/>
      <c r="B36" s="50" t="s">
        <v>1196</v>
      </c>
      <c r="C36" s="51">
        <f>A124858742T_Latest</f>
        <v>15.254</v>
      </c>
      <c r="D36" s="51">
        <f>A124857590X_Latest</f>
        <v>1.306</v>
      </c>
      <c r="E36" s="51">
        <f>A124859126F_Latest</f>
        <v>0</v>
      </c>
      <c r="F36" s="51">
        <f>A124859510X_Latest</f>
        <v>16.559999999999999</v>
      </c>
      <c r="G36" s="51">
        <f>A124857974K_Latest</f>
        <v>0</v>
      </c>
      <c r="H36" s="51">
        <f>A124858358X_Latest</f>
        <v>16.559999999999999</v>
      </c>
      <c r="I36" s="47"/>
      <c r="J36" s="36"/>
      <c r="K36" s="36"/>
      <c r="L36" s="36"/>
    </row>
    <row r="37" spans="1:12">
      <c r="A37" s="27"/>
      <c r="B37" s="50" t="s">
        <v>1197</v>
      </c>
      <c r="C37" s="51">
        <f>A124858874V_Latest</f>
        <v>345.99099999999999</v>
      </c>
      <c r="D37" s="51">
        <f>A124857722R_Latest</f>
        <v>53.378</v>
      </c>
      <c r="E37" s="51">
        <f>A124859258J_Latest</f>
        <v>10.003</v>
      </c>
      <c r="F37" s="51">
        <f>A124859642A_Latest</f>
        <v>409.37200000000001</v>
      </c>
      <c r="G37" s="51">
        <f>A124858106C_Latest</f>
        <v>1.6910000000000001</v>
      </c>
      <c r="H37" s="51">
        <f>A124858490J_Latest</f>
        <v>411.06299999999999</v>
      </c>
      <c r="I37" s="47"/>
      <c r="J37" s="36"/>
      <c r="K37" s="36"/>
      <c r="L37" s="36"/>
    </row>
    <row r="38" spans="1:12" ht="15" customHeight="1">
      <c r="B38" s="50" t="s">
        <v>1198</v>
      </c>
      <c r="C38" s="51">
        <f>A124858534X_Latest</f>
        <v>343.57</v>
      </c>
      <c r="D38" s="51">
        <f>A124857382F_Latest</f>
        <v>350.423</v>
      </c>
      <c r="E38" s="51">
        <f>A124858918K_Latest</f>
        <v>163.97300000000001</v>
      </c>
      <c r="F38" s="51">
        <f>A124859302F_Latest</f>
        <v>857.96600000000001</v>
      </c>
      <c r="G38" s="51">
        <f>A124857766T_Latest</f>
        <v>49.304000000000002</v>
      </c>
      <c r="H38" s="51">
        <f>A124858150L_Latest</f>
        <v>907.27</v>
      </c>
      <c r="I38" s="47"/>
    </row>
    <row r="39" spans="1:12" ht="15" customHeight="1">
      <c r="B39" s="50" t="s">
        <v>1199</v>
      </c>
      <c r="C39" s="51">
        <f>A124858842A_Latest</f>
        <v>16.367999999999999</v>
      </c>
      <c r="D39" s="51">
        <f>A124857690J_Latest</f>
        <v>100.19</v>
      </c>
      <c r="E39" s="51">
        <f>A124859226R_Latest</f>
        <v>238.79</v>
      </c>
      <c r="F39" s="51">
        <f>A124859610J_Latest</f>
        <v>355.34800000000001</v>
      </c>
      <c r="G39" s="51">
        <f>A124858074W_Latest</f>
        <v>257.72800000000001</v>
      </c>
      <c r="H39" s="51">
        <f>A124858458J_Latest</f>
        <v>613.07600000000002</v>
      </c>
      <c r="I39" s="47"/>
    </row>
    <row r="40" spans="1:12" ht="15" customHeight="1">
      <c r="B40" s="50" t="s">
        <v>1200</v>
      </c>
      <c r="C40" s="51">
        <f>A124858846K_Latest</f>
        <v>0</v>
      </c>
      <c r="D40" s="51">
        <f>A124857694T_Latest</f>
        <v>1.6</v>
      </c>
      <c r="E40" s="51">
        <f>A124859230F_Latest</f>
        <v>9.2639999999999993</v>
      </c>
      <c r="F40" s="51">
        <f>A124859614T_Latest</f>
        <v>10.865</v>
      </c>
      <c r="G40" s="51">
        <f>A124858078F_Latest</f>
        <v>75.224999999999994</v>
      </c>
      <c r="H40" s="51">
        <f>A124858462X_Latest</f>
        <v>86.09</v>
      </c>
      <c r="I40" s="47"/>
    </row>
    <row r="41" spans="1:12" ht="15" customHeight="1">
      <c r="B41" s="50" t="s">
        <v>1201</v>
      </c>
      <c r="C41" s="51">
        <f>A124858538J_Latest</f>
        <v>0.69599999999999995</v>
      </c>
      <c r="D41" s="51">
        <f>A124857386R_Latest</f>
        <v>0</v>
      </c>
      <c r="E41" s="51">
        <f>A124858922A_Latest</f>
        <v>0.57199999999999995</v>
      </c>
      <c r="F41" s="51">
        <f>A124859306R_Latest</f>
        <v>1.2669999999999999</v>
      </c>
      <c r="G41" s="51">
        <f>A124857770J_Latest</f>
        <v>0.92500000000000004</v>
      </c>
      <c r="H41" s="51">
        <f>A124858154W_Latest</f>
        <v>2.1920000000000002</v>
      </c>
      <c r="I41" s="47"/>
    </row>
    <row r="42" spans="1:12" ht="15" customHeight="1">
      <c r="B42" s="52" t="s">
        <v>1206</v>
      </c>
      <c r="C42" s="64">
        <f>A124858674A_Latest</f>
        <v>721.87900000000002</v>
      </c>
      <c r="D42" s="64">
        <f>A124857522W_Latest</f>
        <v>506.89800000000002</v>
      </c>
      <c r="E42" s="64">
        <f>A124859058R_Latest</f>
        <v>422.60199999999998</v>
      </c>
      <c r="F42" s="64">
        <f>A124859442J_Latest</f>
        <v>1651.3789999999999</v>
      </c>
      <c r="G42" s="64">
        <f>A124857906J_Latest</f>
        <v>384.87400000000002</v>
      </c>
      <c r="H42" s="64">
        <f>A124858290R_Latest</f>
        <v>2036.252</v>
      </c>
      <c r="I42" s="47"/>
    </row>
    <row r="43" spans="1:12" ht="15" customHeight="1">
      <c r="B43" s="50"/>
      <c r="C43" s="51"/>
      <c r="D43" s="51"/>
      <c r="E43" s="51"/>
      <c r="F43" s="51"/>
      <c r="G43" s="51"/>
      <c r="H43" s="51"/>
      <c r="I43" s="47"/>
    </row>
    <row r="44" spans="1:12" ht="15" customHeight="1">
      <c r="B44" s="52" t="s">
        <v>1207</v>
      </c>
      <c r="C44" s="51"/>
      <c r="D44" s="51"/>
      <c r="E44" s="51"/>
      <c r="F44" s="51"/>
      <c r="G44" s="51"/>
      <c r="H44" s="51"/>
      <c r="I44" s="47"/>
    </row>
    <row r="45" spans="1:12" ht="15" customHeight="1">
      <c r="B45" s="50" t="s">
        <v>1195</v>
      </c>
      <c r="C45" s="51">
        <f>A124858746A_Latest</f>
        <v>0</v>
      </c>
      <c r="D45" s="51">
        <f>A124857594J_Latest</f>
        <v>0</v>
      </c>
      <c r="E45" s="51">
        <f>A124859130W_Latest</f>
        <v>0</v>
      </c>
      <c r="F45" s="51">
        <f>A124859514J_Latest</f>
        <v>0</v>
      </c>
      <c r="G45" s="51">
        <f>A124857978V_Latest</f>
        <v>0</v>
      </c>
      <c r="H45" s="51">
        <f>A124858362R_Latest</f>
        <v>0</v>
      </c>
      <c r="I45" s="47"/>
    </row>
    <row r="46" spans="1:12" ht="15" customHeight="1">
      <c r="B46" s="50" t="s">
        <v>1196</v>
      </c>
      <c r="C46" s="51">
        <f>A124858878C_Latest</f>
        <v>1.2390000000000001</v>
      </c>
      <c r="D46" s="51">
        <f>A124857726X_Latest</f>
        <v>0</v>
      </c>
      <c r="E46" s="51">
        <f>A124859262X_Latest</f>
        <v>0</v>
      </c>
      <c r="F46" s="51">
        <f>A124859646K_Latest</f>
        <v>1.2390000000000001</v>
      </c>
      <c r="G46" s="51">
        <f>A124858110V_Latest</f>
        <v>0</v>
      </c>
      <c r="H46" s="51">
        <f>A124858494T_Latest</f>
        <v>1.2390000000000001</v>
      </c>
      <c r="I46" s="47"/>
    </row>
    <row r="47" spans="1:12" ht="15" customHeight="1">
      <c r="B47" s="50" t="s">
        <v>1197</v>
      </c>
      <c r="C47" s="51">
        <f>A124858542X_Latest</f>
        <v>6.7439999999999998</v>
      </c>
      <c r="D47" s="51">
        <f>A124857390F_Latest</f>
        <v>1.1919999999999999</v>
      </c>
      <c r="E47" s="51">
        <f>A124858926K_Latest</f>
        <v>0.109</v>
      </c>
      <c r="F47" s="51">
        <f>A124859310F_Latest</f>
        <v>8.0449999999999999</v>
      </c>
      <c r="G47" s="51">
        <f>A124857774T_Latest</f>
        <v>0</v>
      </c>
      <c r="H47" s="51">
        <f>A124858158F_Latest</f>
        <v>8.0449999999999999</v>
      </c>
      <c r="I47" s="47"/>
    </row>
    <row r="48" spans="1:12" ht="15" customHeight="1">
      <c r="B48" s="50" t="s">
        <v>1198</v>
      </c>
      <c r="C48" s="51">
        <f>A124858794V_Latest</f>
        <v>7.52</v>
      </c>
      <c r="D48" s="51">
        <f>A124857642R_Latest</f>
        <v>8.5830000000000002</v>
      </c>
      <c r="E48" s="51">
        <f>A124859178J_Latest</f>
        <v>7.3460000000000001</v>
      </c>
      <c r="F48" s="51">
        <f>A124859562A_Latest</f>
        <v>23.449000000000002</v>
      </c>
      <c r="G48" s="51">
        <f>A124858026C_Latest</f>
        <v>0</v>
      </c>
      <c r="H48" s="51">
        <f>A124858410W_Latest</f>
        <v>23.449000000000002</v>
      </c>
      <c r="I48" s="47"/>
    </row>
    <row r="49" spans="2:9" ht="15" customHeight="1">
      <c r="B49" s="50" t="s">
        <v>1199</v>
      </c>
      <c r="C49" s="51">
        <f>A124858798C_Latest</f>
        <v>0.59899999999999998</v>
      </c>
      <c r="D49" s="51">
        <f>A124857646X_Latest</f>
        <v>2.9910000000000001</v>
      </c>
      <c r="E49" s="51">
        <f>A124859182X_Latest</f>
        <v>6.1349999999999998</v>
      </c>
      <c r="F49" s="51">
        <f>A124859566K_Latest</f>
        <v>9.7249999999999996</v>
      </c>
      <c r="G49" s="51">
        <f>A124858030V_Latest</f>
        <v>6.6589999999999998</v>
      </c>
      <c r="H49" s="51">
        <f>A124858414F_Latest</f>
        <v>16.384</v>
      </c>
      <c r="I49" s="47"/>
    </row>
    <row r="50" spans="2:9" ht="15" customHeight="1">
      <c r="B50" s="50" t="s">
        <v>1200</v>
      </c>
      <c r="C50" s="51">
        <f>A124858626J_Latest</f>
        <v>0</v>
      </c>
      <c r="D50" s="51">
        <f>A124857474R_Latest</f>
        <v>0</v>
      </c>
      <c r="E50" s="51">
        <f>A124859010C_Latest</f>
        <v>0.5</v>
      </c>
      <c r="F50" s="51">
        <f>A124859394A_Latest</f>
        <v>0.5</v>
      </c>
      <c r="G50" s="51">
        <f>A124857858A_Latest</f>
        <v>1.6739999999999999</v>
      </c>
      <c r="H50" s="51">
        <f>A124858242W_Latest</f>
        <v>2.1739999999999999</v>
      </c>
      <c r="I50" s="47"/>
    </row>
    <row r="51" spans="2:9" ht="15" customHeight="1">
      <c r="B51" s="50" t="s">
        <v>1201</v>
      </c>
      <c r="C51" s="51">
        <f>A124858546J_Latest</f>
        <v>0</v>
      </c>
      <c r="D51" s="51">
        <f>A124857394R_Latest</f>
        <v>0</v>
      </c>
      <c r="E51" s="51">
        <f>A124858930A_Latest</f>
        <v>0</v>
      </c>
      <c r="F51" s="51">
        <f>A124859314R_Latest</f>
        <v>0</v>
      </c>
      <c r="G51" s="51">
        <f>A124857778A_Latest</f>
        <v>0</v>
      </c>
      <c r="H51" s="51">
        <f>A124858162W_Latest</f>
        <v>0</v>
      </c>
      <c r="I51" s="47"/>
    </row>
    <row r="52" spans="2:9" ht="15" customHeight="1">
      <c r="B52" s="52" t="s">
        <v>1208</v>
      </c>
      <c r="C52" s="64">
        <f>A124858678K_Latest</f>
        <v>16.102</v>
      </c>
      <c r="D52" s="64">
        <f>A124857526F_Latest</f>
        <v>12.766</v>
      </c>
      <c r="E52" s="64">
        <f>A124859062F_Latest</f>
        <v>14.09</v>
      </c>
      <c r="F52" s="64">
        <f>A124859446T_Latest</f>
        <v>42.957999999999998</v>
      </c>
      <c r="G52" s="64">
        <f>A124857910X_Latest</f>
        <v>8.3330000000000002</v>
      </c>
      <c r="H52" s="64">
        <f>A124858294X_Latest</f>
        <v>51.290999999999997</v>
      </c>
      <c r="I52" s="47"/>
    </row>
    <row r="53" spans="2:9" ht="15" customHeight="1">
      <c r="B53" s="50"/>
      <c r="C53" s="51"/>
      <c r="D53" s="51"/>
      <c r="E53" s="51"/>
      <c r="F53" s="51"/>
      <c r="G53" s="51"/>
      <c r="H53" s="51"/>
      <c r="I53" s="47"/>
    </row>
    <row r="54" spans="2:9" ht="15" customHeight="1">
      <c r="B54" s="50" t="s">
        <v>1209</v>
      </c>
      <c r="C54" s="51"/>
      <c r="D54" s="51"/>
      <c r="E54" s="51"/>
      <c r="F54" s="51"/>
      <c r="G54" s="51"/>
      <c r="H54" s="51"/>
      <c r="I54" s="47"/>
    </row>
    <row r="55" spans="2:9" ht="15" customHeight="1">
      <c r="B55" s="50" t="s">
        <v>1195</v>
      </c>
      <c r="C55" s="51">
        <f>A124858598K_Latest</f>
        <v>1.0009999999999999</v>
      </c>
      <c r="D55" s="51">
        <f>A124857446F_Latest</f>
        <v>0</v>
      </c>
      <c r="E55" s="51">
        <f>A124858982C_Latest</f>
        <v>0</v>
      </c>
      <c r="F55" s="51">
        <f>A124859366T_Latest</f>
        <v>1.0009999999999999</v>
      </c>
      <c r="G55" s="51">
        <f>A124857830X_Latest</f>
        <v>0</v>
      </c>
      <c r="H55" s="51">
        <f>A124858214L_Latest</f>
        <v>1.0009999999999999</v>
      </c>
      <c r="I55" s="47"/>
    </row>
    <row r="56" spans="2:9" ht="15" customHeight="1">
      <c r="B56" s="50" t="s">
        <v>1196</v>
      </c>
      <c r="C56" s="51">
        <f>A124858682A_Latest</f>
        <v>13.345000000000001</v>
      </c>
      <c r="D56" s="51">
        <f>A124857530W_Latest</f>
        <v>0</v>
      </c>
      <c r="E56" s="51">
        <f>A124859066R_Latest</f>
        <v>0</v>
      </c>
      <c r="F56" s="51">
        <f>A124859450J_Latest</f>
        <v>13.345000000000001</v>
      </c>
      <c r="G56" s="51">
        <f>A124857914J_Latest</f>
        <v>0.109</v>
      </c>
      <c r="H56" s="51">
        <f>A124858298J_Latest</f>
        <v>13.452999999999999</v>
      </c>
      <c r="I56" s="47"/>
    </row>
    <row r="57" spans="2:9" ht="15" customHeight="1">
      <c r="B57" s="50" t="s">
        <v>1197</v>
      </c>
      <c r="C57" s="51">
        <f>A124858630X_Latest</f>
        <v>172.78700000000001</v>
      </c>
      <c r="D57" s="51">
        <f>A124857478X_Latest</f>
        <v>14.098000000000001</v>
      </c>
      <c r="E57" s="51">
        <f>A124859014L_Latest</f>
        <v>0.76</v>
      </c>
      <c r="F57" s="51">
        <f>A124859398K_Latest</f>
        <v>187.64500000000001</v>
      </c>
      <c r="G57" s="51">
        <f>A124857862T_Latest</f>
        <v>0</v>
      </c>
      <c r="H57" s="51">
        <f>A124858246F_Latest</f>
        <v>187.64500000000001</v>
      </c>
      <c r="I57" s="47"/>
    </row>
    <row r="58" spans="2:9" ht="15" customHeight="1">
      <c r="B58" s="50" t="s">
        <v>1198</v>
      </c>
      <c r="C58" s="51">
        <f>A124858686K_Latest</f>
        <v>113.28400000000001</v>
      </c>
      <c r="D58" s="51">
        <f>A124857534F_Latest</f>
        <v>51.195</v>
      </c>
      <c r="E58" s="51">
        <f>A124859070F_Latest</f>
        <v>27.709</v>
      </c>
      <c r="F58" s="51">
        <f>A124859454T_Latest</f>
        <v>192.18799999999999</v>
      </c>
      <c r="G58" s="51">
        <f>A124857918T_Latest</f>
        <v>6.5350000000000001</v>
      </c>
      <c r="H58" s="51">
        <f>A124858302L_Latest</f>
        <v>198.72300000000001</v>
      </c>
      <c r="I58" s="47"/>
    </row>
    <row r="59" spans="2:9" ht="15" customHeight="1">
      <c r="B59" s="50" t="s">
        <v>1199</v>
      </c>
      <c r="C59" s="51">
        <f>A124858750T_Latest</f>
        <v>5.2939999999999996</v>
      </c>
      <c r="D59" s="51">
        <f>A124857598T_Latest</f>
        <v>21.876999999999999</v>
      </c>
      <c r="E59" s="51">
        <f>A124859134F_Latest</f>
        <v>49.301000000000002</v>
      </c>
      <c r="F59" s="51">
        <f>A124859518T_Latest</f>
        <v>76.472999999999999</v>
      </c>
      <c r="G59" s="51">
        <f>A124857982K_Latest</f>
        <v>45.993000000000002</v>
      </c>
      <c r="H59" s="51">
        <f>A124858366X_Latest</f>
        <v>122.46599999999999</v>
      </c>
      <c r="I59" s="47"/>
    </row>
    <row r="60" spans="2:9" ht="15" customHeight="1">
      <c r="B60" s="50" t="s">
        <v>1200</v>
      </c>
      <c r="C60" s="51">
        <f>A124858690A_Latest</f>
        <v>1.8049999999999999</v>
      </c>
      <c r="D60" s="51">
        <f>A124857538R_Latest</f>
        <v>2.0659999999999998</v>
      </c>
      <c r="E60" s="51">
        <f>A124859074R_Latest</f>
        <v>2.3010000000000002</v>
      </c>
      <c r="F60" s="51">
        <f>A124859458A_Latest</f>
        <v>6.1719999999999997</v>
      </c>
      <c r="G60" s="51">
        <f>A124857922J_Latest</f>
        <v>23.231999999999999</v>
      </c>
      <c r="H60" s="51">
        <f>A124858306W_Latest</f>
        <v>29.404</v>
      </c>
      <c r="I60" s="47"/>
    </row>
    <row r="61" spans="2:9" ht="15" customHeight="1">
      <c r="B61" s="50" t="s">
        <v>1201</v>
      </c>
      <c r="C61" s="51">
        <f>A124858634J_Latest</f>
        <v>0</v>
      </c>
      <c r="D61" s="51">
        <f>A124857482R_Latest</f>
        <v>0.373</v>
      </c>
      <c r="E61" s="51">
        <f>A124859018W_Latest</f>
        <v>2.9319999999999999</v>
      </c>
      <c r="F61" s="51">
        <f>A124859402R_Latest</f>
        <v>3.3050000000000002</v>
      </c>
      <c r="G61" s="51">
        <f>A124857866A_Latest</f>
        <v>2.63</v>
      </c>
      <c r="H61" s="51">
        <f>A124858250W_Latest</f>
        <v>5.9349999999999996</v>
      </c>
      <c r="I61" s="47"/>
    </row>
    <row r="62" spans="2:9" ht="15" customHeight="1">
      <c r="B62" s="65" t="s">
        <v>1210</v>
      </c>
      <c r="C62" s="64">
        <f>A124858802J_Latest</f>
        <v>307.51600000000002</v>
      </c>
      <c r="D62" s="64">
        <f>A124857650R_Latest</f>
        <v>89.608999999999995</v>
      </c>
      <c r="E62" s="64">
        <f>A124859186J_Latest</f>
        <v>83.003</v>
      </c>
      <c r="F62" s="64">
        <f>A124859570A_Latest</f>
        <v>480.12799999999999</v>
      </c>
      <c r="G62" s="64">
        <f>A124858034C_Latest</f>
        <v>78.498999999999995</v>
      </c>
      <c r="H62" s="64">
        <f>A124858418R_Latest</f>
        <v>558.62599999999998</v>
      </c>
      <c r="I62" s="47"/>
    </row>
    <row r="63" spans="2:9" ht="15" customHeight="1">
      <c r="B63" s="52"/>
      <c r="C63" s="51"/>
      <c r="D63" s="51"/>
      <c r="E63" s="51"/>
      <c r="F63" s="51"/>
      <c r="G63" s="51"/>
      <c r="H63" s="51"/>
      <c r="I63" s="47"/>
    </row>
    <row r="64" spans="2:9" ht="15" customHeight="1">
      <c r="B64" s="52" t="s">
        <v>1211</v>
      </c>
      <c r="C64" s="51"/>
      <c r="D64" s="51"/>
      <c r="E64" s="51"/>
      <c r="F64" s="51"/>
      <c r="G64" s="51"/>
      <c r="H64" s="51"/>
      <c r="I64" s="47"/>
    </row>
    <row r="65" spans="2:9" ht="15" customHeight="1">
      <c r="B65" s="50" t="s">
        <v>1195</v>
      </c>
      <c r="C65" s="51">
        <f>A124858754A_Latest</f>
        <v>1.0009999999999999</v>
      </c>
      <c r="D65" s="51">
        <f>A124857602W_Latest</f>
        <v>0</v>
      </c>
      <c r="E65" s="51">
        <f>A124859138R_Latest</f>
        <v>0</v>
      </c>
      <c r="F65" s="51">
        <f>A124859522J_Latest</f>
        <v>1.0009999999999999</v>
      </c>
      <c r="G65" s="51">
        <f>A124857986V_Latest</f>
        <v>0</v>
      </c>
      <c r="H65" s="51">
        <f>A124858370R_Latest</f>
        <v>1.0009999999999999</v>
      </c>
      <c r="I65" s="47"/>
    </row>
    <row r="66" spans="2:9" ht="15" customHeight="1">
      <c r="B66" s="50" t="s">
        <v>1196</v>
      </c>
      <c r="C66" s="51">
        <f>A124858758K_Latest</f>
        <v>29.977</v>
      </c>
      <c r="D66" s="51">
        <f>A124857606F_Latest</f>
        <v>1.306</v>
      </c>
      <c r="E66" s="51">
        <f>A124859142F_Latest</f>
        <v>0</v>
      </c>
      <c r="F66" s="51">
        <f>A124859526T_Latest</f>
        <v>31.283000000000001</v>
      </c>
      <c r="G66" s="51">
        <f>A124857990K_Latest</f>
        <v>0.109</v>
      </c>
      <c r="H66" s="51">
        <f>A124858374X_Latest</f>
        <v>31.390999999999998</v>
      </c>
      <c r="I66" s="47"/>
    </row>
    <row r="67" spans="2:9" ht="15" customHeight="1">
      <c r="B67" s="50" t="s">
        <v>1197</v>
      </c>
      <c r="C67" s="51">
        <f>A124858882V_Latest</f>
        <v>529.50599999999997</v>
      </c>
      <c r="D67" s="51">
        <f>A124857730R_Latest</f>
        <v>68.668999999999997</v>
      </c>
      <c r="E67" s="51">
        <f>A124859266J_Latest</f>
        <v>10.871</v>
      </c>
      <c r="F67" s="51">
        <f>A124859650A_Latest</f>
        <v>609.04600000000005</v>
      </c>
      <c r="G67" s="51">
        <f>A124858114C_Latest</f>
        <v>1.6910000000000001</v>
      </c>
      <c r="H67" s="51">
        <f>A124858498A_Latest</f>
        <v>610.73699999999997</v>
      </c>
      <c r="I67" s="47"/>
    </row>
    <row r="68" spans="2:9" ht="15" customHeight="1">
      <c r="B68" s="50" t="s">
        <v>1198</v>
      </c>
      <c r="C68" s="51">
        <f>A124858550X_Latest</f>
        <v>468.52699999999999</v>
      </c>
      <c r="D68" s="51">
        <f>A124857398X_Latest</f>
        <v>412.55099999999999</v>
      </c>
      <c r="E68" s="51">
        <f>A124858934K_Latest</f>
        <v>199.446</v>
      </c>
      <c r="F68" s="51">
        <f>A124859318X_Latest</f>
        <v>1080.5239999999999</v>
      </c>
      <c r="G68" s="51">
        <f>A124857782T_Latest</f>
        <v>56.981999999999999</v>
      </c>
      <c r="H68" s="51">
        <f>A124858166F_Latest</f>
        <v>1137.5060000000001</v>
      </c>
      <c r="I68" s="47"/>
    </row>
    <row r="69" spans="2:9" ht="15" customHeight="1">
      <c r="B69" s="50" t="s">
        <v>1199</v>
      </c>
      <c r="C69" s="51">
        <f>A124858694K_Latest</f>
        <v>22.260999999999999</v>
      </c>
      <c r="D69" s="51">
        <f>A124857542F_Latest</f>
        <v>125.05800000000001</v>
      </c>
      <c r="E69" s="51">
        <f>A124859078X_Latest</f>
        <v>294.69200000000001</v>
      </c>
      <c r="F69" s="51">
        <f>A124859462T_Latest</f>
        <v>442.012</v>
      </c>
      <c r="G69" s="51">
        <f>A124857926T_Latest</f>
        <v>313.50700000000001</v>
      </c>
      <c r="H69" s="51">
        <f>A124858310L_Latest</f>
        <v>755.51900000000001</v>
      </c>
      <c r="I69" s="47"/>
    </row>
    <row r="70" spans="2:9" ht="15" customHeight="1">
      <c r="B70" s="50" t="s">
        <v>1200</v>
      </c>
      <c r="C70" s="51">
        <f>A124858602R_Latest</f>
        <v>1.8049999999999999</v>
      </c>
      <c r="D70" s="51">
        <f>A124857450W_Latest</f>
        <v>3.6659999999999999</v>
      </c>
      <c r="E70" s="51">
        <f>A124858986L_Latest</f>
        <v>12.066000000000001</v>
      </c>
      <c r="F70" s="51">
        <f>A124859370J_Latest</f>
        <v>17.536999999999999</v>
      </c>
      <c r="G70" s="51">
        <f>A124857834J_Latest</f>
        <v>103.63800000000001</v>
      </c>
      <c r="H70" s="51">
        <f>A124858218W_Latest</f>
        <v>121.17400000000001</v>
      </c>
      <c r="I70" s="47"/>
    </row>
    <row r="71" spans="2:9" ht="15" customHeight="1">
      <c r="B71" s="50" t="s">
        <v>1201</v>
      </c>
      <c r="C71" s="51">
        <f>A124858762A_Latest</f>
        <v>0.69599999999999995</v>
      </c>
      <c r="D71" s="51">
        <f>A124857610W_Latest</f>
        <v>0.373</v>
      </c>
      <c r="E71" s="51">
        <f>A124859146R_Latest</f>
        <v>3.5030000000000001</v>
      </c>
      <c r="F71" s="51">
        <f>A124859530J_Latest</f>
        <v>4.5720000000000001</v>
      </c>
      <c r="G71" s="51">
        <f>A124857994V_Latest</f>
        <v>3.5550000000000002</v>
      </c>
      <c r="H71" s="51">
        <f>A124858378J_Latest</f>
        <v>8.1270000000000007</v>
      </c>
      <c r="I71" s="47"/>
    </row>
    <row r="72" spans="2:9" ht="15" customHeight="1">
      <c r="B72" s="52" t="s">
        <v>1212</v>
      </c>
      <c r="C72" s="64">
        <f>A124858766K_Latest</f>
        <v>1053.7719999999999</v>
      </c>
      <c r="D72" s="64">
        <f>A124857614F_Latest</f>
        <v>611.62300000000005</v>
      </c>
      <c r="E72" s="64">
        <f>A124859150F_Latest</f>
        <v>520.57899999999995</v>
      </c>
      <c r="F72" s="64">
        <f>A124859534T_Latest</f>
        <v>2185.9740000000002</v>
      </c>
      <c r="G72" s="64">
        <f>A124857998C_Latest</f>
        <v>479.48200000000003</v>
      </c>
      <c r="H72" s="64">
        <f>A124858382X_Latest</f>
        <v>2665.4560000000001</v>
      </c>
      <c r="I72" s="47"/>
    </row>
    <row r="73" spans="2:9" ht="15" customHeight="1">
      <c r="B73" s="50"/>
      <c r="C73" s="50"/>
      <c r="D73" s="50"/>
      <c r="E73" s="50"/>
      <c r="F73" s="50"/>
      <c r="G73" s="50"/>
      <c r="H73" s="50"/>
      <c r="I73" s="47"/>
    </row>
    <row r="74" spans="2:9" ht="15" customHeight="1">
      <c r="B74" s="60" t="s">
        <v>1213</v>
      </c>
      <c r="C74" s="63"/>
      <c r="D74" s="63"/>
      <c r="E74" s="63"/>
      <c r="F74" s="63"/>
      <c r="G74" s="63"/>
      <c r="H74" s="63"/>
      <c r="I74" s="47"/>
    </row>
    <row r="75" spans="2:9" ht="15" customHeight="1">
      <c r="B75" s="66" t="s">
        <v>1214</v>
      </c>
      <c r="C75" s="45"/>
      <c r="D75" s="45"/>
      <c r="E75" s="45"/>
      <c r="F75" s="45"/>
      <c r="G75" s="45"/>
      <c r="H75" s="45"/>
      <c r="I75" s="47"/>
    </row>
    <row r="76" spans="2:9" ht="15" customHeight="1">
      <c r="B76" s="65" t="s">
        <v>1194</v>
      </c>
      <c r="C76" s="50"/>
      <c r="D76" s="50"/>
      <c r="E76" s="50"/>
      <c r="F76" s="50"/>
      <c r="G76" s="50"/>
      <c r="H76" s="50"/>
      <c r="I76" s="47"/>
    </row>
    <row r="77" spans="2:9" ht="15" customHeight="1">
      <c r="B77" s="50" t="s">
        <v>1215</v>
      </c>
      <c r="C77" s="51">
        <f>A124858638T_Latest</f>
        <v>0</v>
      </c>
      <c r="D77" s="51">
        <f>A124857486X_Latest</f>
        <v>0</v>
      </c>
      <c r="E77" s="51">
        <f>A124859022L_Latest</f>
        <v>0</v>
      </c>
      <c r="F77" s="51">
        <f>A124859406X_Latest</f>
        <v>0</v>
      </c>
      <c r="G77" s="51">
        <f>A124857870T_Latest</f>
        <v>0</v>
      </c>
      <c r="H77" s="51">
        <f>A124858254F_Latest</f>
        <v>0</v>
      </c>
      <c r="I77" s="47"/>
    </row>
    <row r="78" spans="2:9" ht="15" customHeight="1">
      <c r="B78" s="50" t="s">
        <v>1216</v>
      </c>
      <c r="C78" s="51">
        <f>A124858554J_Latest</f>
        <v>2.8719999999999999</v>
      </c>
      <c r="D78" s="51">
        <f>A124857402C_Latest</f>
        <v>0</v>
      </c>
      <c r="E78" s="51">
        <f>A124858938V_Latest</f>
        <v>0</v>
      </c>
      <c r="F78" s="51">
        <f>A124859322R_Latest</f>
        <v>2.8719999999999999</v>
      </c>
      <c r="G78" s="51">
        <f>A124857786A_Latest</f>
        <v>0</v>
      </c>
      <c r="H78" s="51">
        <f>A124858170W_Latest</f>
        <v>2.8719999999999999</v>
      </c>
      <c r="I78" s="47"/>
    </row>
    <row r="79" spans="2:9" ht="15" customHeight="1">
      <c r="B79" s="50" t="s">
        <v>1217</v>
      </c>
      <c r="C79" s="51">
        <f>A124858886C_Latest</f>
        <v>15.595000000000001</v>
      </c>
      <c r="D79" s="51">
        <f>A124857734X_Latest</f>
        <v>11.956</v>
      </c>
      <c r="E79" s="51">
        <f>A124859270X_Latest</f>
        <v>4.7930000000000001</v>
      </c>
      <c r="F79" s="51">
        <f>A124859654K_Latest</f>
        <v>32.344000000000001</v>
      </c>
      <c r="G79" s="51">
        <f>A124858118L_Latest</f>
        <v>0</v>
      </c>
      <c r="H79" s="51">
        <f>A124858502F_Latest</f>
        <v>32.344000000000001</v>
      </c>
      <c r="I79" s="47"/>
    </row>
    <row r="80" spans="2:9" ht="15" customHeight="1">
      <c r="B80" s="50" t="s">
        <v>1218</v>
      </c>
      <c r="C80" s="51">
        <f>A124858698V_Latest</f>
        <v>10.853999999999999</v>
      </c>
      <c r="D80" s="51">
        <f>A124857546R_Latest</f>
        <v>34.877000000000002</v>
      </c>
      <c r="E80" s="51">
        <f>A124859082R_Latest</f>
        <v>27.584</v>
      </c>
      <c r="F80" s="51">
        <f>A124859466A_Latest</f>
        <v>73.314999999999998</v>
      </c>
      <c r="G80" s="51">
        <f>A124857930J_Latest</f>
        <v>14.837999999999999</v>
      </c>
      <c r="H80" s="51">
        <f>A124858314W_Latest</f>
        <v>88.153000000000006</v>
      </c>
      <c r="I80" s="47"/>
    </row>
    <row r="81" spans="2:9" ht="15" customHeight="1">
      <c r="B81" s="50" t="s">
        <v>1219</v>
      </c>
      <c r="C81" s="51">
        <f>A124858806T_Latest</f>
        <v>0.83099999999999996</v>
      </c>
      <c r="D81" s="51">
        <f>A124857654X_Latest</f>
        <v>7.7850000000000001</v>
      </c>
      <c r="E81" s="51">
        <f>A124859190X_Latest</f>
        <v>29.771000000000001</v>
      </c>
      <c r="F81" s="51">
        <f>A124859574K_Latest</f>
        <v>38.387</v>
      </c>
      <c r="G81" s="51">
        <f>A124858038L_Latest</f>
        <v>24.919</v>
      </c>
      <c r="H81" s="51">
        <f>A124858422F_Latest</f>
        <v>63.305999999999997</v>
      </c>
      <c r="I81" s="47"/>
    </row>
    <row r="82" spans="2:9" ht="15" customHeight="1">
      <c r="B82" s="50" t="s">
        <v>1220</v>
      </c>
      <c r="C82" s="51">
        <f>A124858890V_Latest</f>
        <v>0.48299999999999998</v>
      </c>
      <c r="D82" s="51">
        <f>A124857738J_Latest</f>
        <v>0</v>
      </c>
      <c r="E82" s="51">
        <f>A124859274J_Latest</f>
        <v>1.127</v>
      </c>
      <c r="F82" s="51">
        <f>A124859658V_Latest</f>
        <v>1.61</v>
      </c>
      <c r="G82" s="51">
        <f>A124858122C_Latest</f>
        <v>13.843999999999999</v>
      </c>
      <c r="H82" s="51">
        <f>A124858506R_Latest</f>
        <v>15.454000000000001</v>
      </c>
      <c r="I82" s="47"/>
    </row>
    <row r="83" spans="2:9" ht="15" customHeight="1">
      <c r="B83" s="50" t="s">
        <v>1221</v>
      </c>
      <c r="C83" s="51">
        <f>A124858558T_Latest</f>
        <v>0</v>
      </c>
      <c r="D83" s="51">
        <f>A124857406L_Latest</f>
        <v>0</v>
      </c>
      <c r="E83" s="51">
        <f>A124858942K_Latest</f>
        <v>0</v>
      </c>
      <c r="F83" s="51">
        <f>A124859326X_Latest</f>
        <v>0</v>
      </c>
      <c r="G83" s="51">
        <f>A124857790T_Latest</f>
        <v>0</v>
      </c>
      <c r="H83" s="51">
        <f>A124858174F_Latest</f>
        <v>0</v>
      </c>
      <c r="I83" s="47"/>
    </row>
    <row r="84" spans="2:9" ht="15" customHeight="1">
      <c r="B84" s="65" t="s">
        <v>1202</v>
      </c>
      <c r="C84" s="64">
        <f>A124858642J_Latest</f>
        <v>30.635000000000002</v>
      </c>
      <c r="D84" s="64">
        <f>A124857490R_Latest</f>
        <v>54.619</v>
      </c>
      <c r="E84" s="64">
        <f>A124859026W_Latest</f>
        <v>63.274999999999999</v>
      </c>
      <c r="F84" s="64">
        <f>A124859410R_Latest</f>
        <v>148.52799999999999</v>
      </c>
      <c r="G84" s="64">
        <f>A124857874A_Latest</f>
        <v>53.600999999999999</v>
      </c>
      <c r="H84" s="64">
        <f>A124858258R_Latest</f>
        <v>202.12899999999999</v>
      </c>
      <c r="I84" s="47"/>
    </row>
    <row r="85" spans="2:9" ht="15" customHeight="1">
      <c r="B85" s="50"/>
      <c r="C85" s="51"/>
      <c r="D85" s="51"/>
      <c r="E85" s="51"/>
      <c r="F85" s="51"/>
      <c r="G85" s="51"/>
      <c r="H85" s="51"/>
      <c r="I85" s="47"/>
    </row>
    <row r="86" spans="2:9" ht="15" customHeight="1">
      <c r="B86" s="65" t="s">
        <v>1203</v>
      </c>
      <c r="C86" s="51"/>
      <c r="D86" s="51"/>
      <c r="E86" s="51"/>
      <c r="F86" s="51"/>
      <c r="G86" s="51"/>
      <c r="H86" s="51"/>
      <c r="I86" s="47"/>
    </row>
    <row r="87" spans="2:9" ht="15" customHeight="1">
      <c r="B87" s="50" t="s">
        <v>1215</v>
      </c>
      <c r="C87" s="51">
        <f>A124858770A_Latest</f>
        <v>0</v>
      </c>
      <c r="D87" s="51">
        <f>A124857618R_Latest</f>
        <v>0</v>
      </c>
      <c r="E87" s="51">
        <f>A124859154R_Latest</f>
        <v>0</v>
      </c>
      <c r="F87" s="51">
        <f>A124859538A_Latest</f>
        <v>0</v>
      </c>
      <c r="G87" s="51">
        <f>A124858002K_Latest</f>
        <v>0</v>
      </c>
      <c r="H87" s="51">
        <f>A124858386J_Latest</f>
        <v>0</v>
      </c>
      <c r="I87" s="47"/>
    </row>
    <row r="88" spans="2:9" ht="15" customHeight="1">
      <c r="B88" s="50" t="s">
        <v>1216</v>
      </c>
      <c r="C88" s="51">
        <f>A124858646T_Latest</f>
        <v>3.8239999999999998</v>
      </c>
      <c r="D88" s="51">
        <f>A124857494X_Latest</f>
        <v>0</v>
      </c>
      <c r="E88" s="51">
        <f>A124859030L_Latest</f>
        <v>0.64200000000000002</v>
      </c>
      <c r="F88" s="51">
        <f>A124859414X_Latest</f>
        <v>4.4660000000000002</v>
      </c>
      <c r="G88" s="51">
        <f>A124857878K_Latest</f>
        <v>0</v>
      </c>
      <c r="H88" s="51">
        <f>A124858262F_Latest</f>
        <v>4.4660000000000002</v>
      </c>
      <c r="I88" s="47"/>
    </row>
    <row r="89" spans="2:9" ht="15" customHeight="1">
      <c r="B89" s="50" t="s">
        <v>1217</v>
      </c>
      <c r="C89" s="51">
        <f>A124858850A_Latest</f>
        <v>18.082000000000001</v>
      </c>
      <c r="D89" s="51">
        <f>A124857698A_Latest</f>
        <v>14.747</v>
      </c>
      <c r="E89" s="51">
        <f>A124859234R_Latest</f>
        <v>2.2000000000000002</v>
      </c>
      <c r="F89" s="51">
        <f>A124859618A_Latest</f>
        <v>35.027999999999999</v>
      </c>
      <c r="G89" s="51">
        <f>A124858082W_Latest</f>
        <v>0.59099999999999997</v>
      </c>
      <c r="H89" s="51">
        <f>A124858466J_Latest</f>
        <v>35.619</v>
      </c>
      <c r="I89" s="47"/>
    </row>
    <row r="90" spans="2:9" ht="15" customHeight="1">
      <c r="B90" s="50" t="s">
        <v>1218</v>
      </c>
      <c r="C90" s="51">
        <f>A124858562J_Latest</f>
        <v>10.433999999999999</v>
      </c>
      <c r="D90" s="51">
        <f>A124857410C_Latest</f>
        <v>32.625</v>
      </c>
      <c r="E90" s="51">
        <f>A124858946V_Latest</f>
        <v>20.436</v>
      </c>
      <c r="F90" s="51">
        <f>A124859330R_Latest</f>
        <v>63.494999999999997</v>
      </c>
      <c r="G90" s="51">
        <f>A124857794A_Latest</f>
        <v>4.8220000000000001</v>
      </c>
      <c r="H90" s="51">
        <f>A124858178R_Latest</f>
        <v>68.316000000000003</v>
      </c>
      <c r="I90" s="47"/>
    </row>
    <row r="91" spans="2:9" ht="15" customHeight="1">
      <c r="B91" s="50" t="s">
        <v>1219</v>
      </c>
      <c r="C91" s="51">
        <f>A124858854K_Latest</f>
        <v>0.99099999999999999</v>
      </c>
      <c r="D91" s="51">
        <f>A124857702F_Latest</f>
        <v>11.382999999999999</v>
      </c>
      <c r="E91" s="51">
        <f>A124859238X_Latest</f>
        <v>18.96</v>
      </c>
      <c r="F91" s="51">
        <f>A124859622T_Latest</f>
        <v>31.334</v>
      </c>
      <c r="G91" s="51">
        <f>A124858086F_Latest</f>
        <v>14.377000000000001</v>
      </c>
      <c r="H91" s="51">
        <f>A124858470X_Latest</f>
        <v>45.710999999999999</v>
      </c>
      <c r="I91" s="47"/>
    </row>
    <row r="92" spans="2:9" ht="15" customHeight="1">
      <c r="B92" s="50" t="s">
        <v>1220</v>
      </c>
      <c r="C92" s="51">
        <f>A124858702X_Latest</f>
        <v>0.32400000000000001</v>
      </c>
      <c r="D92" s="51">
        <f>A124857550F_Latest</f>
        <v>0</v>
      </c>
      <c r="E92" s="51">
        <f>A124859086X_Latest</f>
        <v>0.879</v>
      </c>
      <c r="F92" s="51">
        <f>A124859470T_Latest</f>
        <v>1.2030000000000001</v>
      </c>
      <c r="G92" s="51">
        <f>A124857934T_Latest</f>
        <v>6.2089999999999996</v>
      </c>
      <c r="H92" s="51">
        <f>A124858318F_Latest</f>
        <v>7.4119999999999999</v>
      </c>
      <c r="I92" s="47"/>
    </row>
    <row r="93" spans="2:9" ht="15" customHeight="1">
      <c r="B93" s="50" t="s">
        <v>1221</v>
      </c>
      <c r="C93" s="51">
        <f>A124858606X_Latest</f>
        <v>0</v>
      </c>
      <c r="D93" s="51">
        <f>A124857454F_Latest</f>
        <v>0</v>
      </c>
      <c r="E93" s="51">
        <f>A124858990C_Latest</f>
        <v>0</v>
      </c>
      <c r="F93" s="51">
        <f>A124859374T_Latest</f>
        <v>0</v>
      </c>
      <c r="G93" s="51">
        <f>A124857838T_Latest</f>
        <v>0</v>
      </c>
      <c r="H93" s="51">
        <f>A124858222L_Latest</f>
        <v>0</v>
      </c>
      <c r="I93" s="47"/>
    </row>
    <row r="94" spans="2:9" ht="15" customHeight="1">
      <c r="B94" s="65" t="s">
        <v>1204</v>
      </c>
      <c r="C94" s="64">
        <f>A124858810J_Latest</f>
        <v>33.654000000000003</v>
      </c>
      <c r="D94" s="64">
        <f>A124857658J_Latest</f>
        <v>58.753999999999998</v>
      </c>
      <c r="E94" s="64">
        <f>A124859194J_Latest</f>
        <v>43.116999999999997</v>
      </c>
      <c r="F94" s="64">
        <f>A124859578V_Latest</f>
        <v>135.52500000000001</v>
      </c>
      <c r="G94" s="64">
        <f>A124858042C_Latest</f>
        <v>25.998999999999999</v>
      </c>
      <c r="H94" s="64">
        <f>A124858426R_Latest</f>
        <v>161.52500000000001</v>
      </c>
      <c r="I94" s="47"/>
    </row>
    <row r="95" spans="2:9" ht="15" customHeight="1">
      <c r="B95" s="50"/>
      <c r="C95" s="51"/>
      <c r="D95" s="51"/>
      <c r="E95" s="51"/>
      <c r="F95" s="51"/>
      <c r="G95" s="51"/>
      <c r="H95" s="51"/>
      <c r="I95" s="47"/>
    </row>
    <row r="96" spans="2:9" ht="15" customHeight="1">
      <c r="B96" s="52" t="s">
        <v>1205</v>
      </c>
      <c r="C96" s="51"/>
      <c r="D96" s="51"/>
      <c r="E96" s="51"/>
      <c r="F96" s="51"/>
      <c r="G96" s="51"/>
      <c r="H96" s="51"/>
      <c r="I96" s="47"/>
    </row>
    <row r="97" spans="2:9" ht="15" customHeight="1">
      <c r="B97" s="50" t="s">
        <v>1215</v>
      </c>
      <c r="C97" s="51">
        <f>A124858894C_Latest</f>
        <v>0</v>
      </c>
      <c r="D97" s="51">
        <f>A124857742X_Latest</f>
        <v>0</v>
      </c>
      <c r="E97" s="51">
        <f>A124859278T_Latest</f>
        <v>0</v>
      </c>
      <c r="F97" s="51">
        <f>A124859662K_Latest</f>
        <v>0</v>
      </c>
      <c r="G97" s="51">
        <f>A124858126L_Latest</f>
        <v>0</v>
      </c>
      <c r="H97" s="51">
        <f>A124858510F_Latest</f>
        <v>0</v>
      </c>
      <c r="I97" s="47"/>
    </row>
    <row r="98" spans="2:9" ht="15" customHeight="1">
      <c r="B98" s="50" t="s">
        <v>1216</v>
      </c>
      <c r="C98" s="51">
        <f>A124858610R_Latest</f>
        <v>6.6970000000000001</v>
      </c>
      <c r="D98" s="51">
        <f>A124857458R_Latest</f>
        <v>0</v>
      </c>
      <c r="E98" s="51">
        <f>A124858994L_Latest</f>
        <v>0.64200000000000002</v>
      </c>
      <c r="F98" s="51">
        <f>A124859378A_Latest</f>
        <v>7.3390000000000004</v>
      </c>
      <c r="G98" s="51">
        <f>A124857842J_Latest</f>
        <v>0</v>
      </c>
      <c r="H98" s="51">
        <f>A124858226W_Latest</f>
        <v>7.3390000000000004</v>
      </c>
      <c r="I98" s="47"/>
    </row>
    <row r="99" spans="2:9" ht="15" customHeight="1">
      <c r="B99" s="50" t="s">
        <v>1217</v>
      </c>
      <c r="C99" s="51">
        <f>A124858706J_Latest</f>
        <v>33.677</v>
      </c>
      <c r="D99" s="51">
        <f>A124857554R_Latest</f>
        <v>26.702000000000002</v>
      </c>
      <c r="E99" s="51">
        <f>A124859090R_Latest</f>
        <v>6.9930000000000003</v>
      </c>
      <c r="F99" s="51">
        <f>A124859474A_Latest</f>
        <v>67.372</v>
      </c>
      <c r="G99" s="51">
        <f>A124857938A_Latest</f>
        <v>0.59099999999999997</v>
      </c>
      <c r="H99" s="51">
        <f>A124858322W_Latest</f>
        <v>67.962999999999994</v>
      </c>
      <c r="I99" s="47"/>
    </row>
    <row r="100" spans="2:9" ht="15" customHeight="1">
      <c r="B100" s="50" t="s">
        <v>1218</v>
      </c>
      <c r="C100" s="51">
        <f>A124858858V_Latest</f>
        <v>21.288</v>
      </c>
      <c r="D100" s="51">
        <f>A124857706R_Latest</f>
        <v>67.501999999999995</v>
      </c>
      <c r="E100" s="51">
        <f>A124859242R_Latest</f>
        <v>48.02</v>
      </c>
      <c r="F100" s="51">
        <f>A124859626A_Latest</f>
        <v>136.81</v>
      </c>
      <c r="G100" s="51">
        <f>A124858090W_Latest</f>
        <v>19.658999999999999</v>
      </c>
      <c r="H100" s="51">
        <f>A124858474J_Latest</f>
        <v>156.46899999999999</v>
      </c>
      <c r="I100" s="47"/>
    </row>
    <row r="101" spans="2:9" ht="15" customHeight="1">
      <c r="B101" s="50" t="s">
        <v>1219</v>
      </c>
      <c r="C101" s="51">
        <f>A124858862K_Latest</f>
        <v>1.8220000000000001</v>
      </c>
      <c r="D101" s="51">
        <f>A124857710F_Latest</f>
        <v>19.167999999999999</v>
      </c>
      <c r="E101" s="51">
        <f>A124859246X_Latest</f>
        <v>48.73</v>
      </c>
      <c r="F101" s="51">
        <f>A124859630T_Latest</f>
        <v>69.72</v>
      </c>
      <c r="G101" s="51">
        <f>A124858094F_Latest</f>
        <v>39.296999999999997</v>
      </c>
      <c r="H101" s="51">
        <f>A124858478T_Latest</f>
        <v>109.017</v>
      </c>
      <c r="I101" s="47"/>
    </row>
    <row r="102" spans="2:9" ht="15" customHeight="1">
      <c r="B102" s="50" t="s">
        <v>1220</v>
      </c>
      <c r="C102" s="51">
        <f>A124858898L_Latest</f>
        <v>0.80700000000000005</v>
      </c>
      <c r="D102" s="51">
        <f>A124857746J_Latest</f>
        <v>0</v>
      </c>
      <c r="E102" s="51">
        <f>A124859282J_Latest</f>
        <v>2.0059999999999998</v>
      </c>
      <c r="F102" s="51">
        <f>A124859666V_Latest</f>
        <v>2.8130000000000002</v>
      </c>
      <c r="G102" s="51">
        <f>A124858130C_Latest</f>
        <v>20.053000000000001</v>
      </c>
      <c r="H102" s="51">
        <f>A124858514R_Latest</f>
        <v>22.866</v>
      </c>
      <c r="I102" s="47"/>
    </row>
    <row r="103" spans="2:9" ht="15" customHeight="1">
      <c r="B103" s="50" t="s">
        <v>1221</v>
      </c>
      <c r="C103" s="51">
        <f>A124858902T_Latest</f>
        <v>0</v>
      </c>
      <c r="D103" s="51">
        <f>A124857750X_Latest</f>
        <v>0</v>
      </c>
      <c r="E103" s="51">
        <f>A124859286T_Latest</f>
        <v>0</v>
      </c>
      <c r="F103" s="51">
        <f>A124859670K_Latest</f>
        <v>0</v>
      </c>
      <c r="G103" s="51">
        <f>A124858134L_Latest</f>
        <v>0</v>
      </c>
      <c r="H103" s="51">
        <f>A124858518X_Latest</f>
        <v>0</v>
      </c>
      <c r="I103" s="47"/>
    </row>
    <row r="104" spans="2:9" ht="15" customHeight="1">
      <c r="B104" s="52" t="s">
        <v>1206</v>
      </c>
      <c r="C104" s="64">
        <f>A124858566T_Latest</f>
        <v>64.290000000000006</v>
      </c>
      <c r="D104" s="64">
        <f>A124857414L_Latest</f>
        <v>113.373</v>
      </c>
      <c r="E104" s="64">
        <f>A124858950K_Latest</f>
        <v>106.392</v>
      </c>
      <c r="F104" s="64">
        <f>A124859334X_Latest</f>
        <v>284.05399999999997</v>
      </c>
      <c r="G104" s="64">
        <f>A124857798K_Latest</f>
        <v>79.599999999999994</v>
      </c>
      <c r="H104" s="64">
        <f>A124858182F_Latest</f>
        <v>363.654</v>
      </c>
      <c r="I104" s="47"/>
    </row>
    <row r="105" spans="2:9" ht="15" customHeight="1">
      <c r="B105" s="50"/>
      <c r="C105" s="51"/>
      <c r="D105" s="51"/>
      <c r="E105" s="51"/>
      <c r="F105" s="51"/>
      <c r="G105" s="51"/>
      <c r="H105" s="51"/>
      <c r="I105" s="47"/>
    </row>
    <row r="106" spans="2:9" ht="15" customHeight="1">
      <c r="B106" s="52" t="s">
        <v>1207</v>
      </c>
      <c r="C106" s="51"/>
      <c r="D106" s="51"/>
      <c r="E106" s="51"/>
      <c r="F106" s="51"/>
      <c r="G106" s="51"/>
      <c r="H106" s="51"/>
      <c r="I106" s="47"/>
    </row>
    <row r="107" spans="2:9" ht="15" customHeight="1">
      <c r="B107" s="50" t="s">
        <v>1215</v>
      </c>
      <c r="C107" s="51">
        <f>A124858614X_Latest</f>
        <v>9.4E-2</v>
      </c>
      <c r="D107" s="51">
        <f>A124857462F_Latest</f>
        <v>0</v>
      </c>
      <c r="E107" s="51">
        <f>A124858998W_Latest</f>
        <v>0</v>
      </c>
      <c r="F107" s="51">
        <f>A124859382T_Latest</f>
        <v>9.4E-2</v>
      </c>
      <c r="G107" s="51">
        <f>A124857846T_Latest</f>
        <v>0</v>
      </c>
      <c r="H107" s="51">
        <f>A124858230L_Latest</f>
        <v>9.4E-2</v>
      </c>
      <c r="I107" s="47"/>
    </row>
    <row r="108" spans="2:9" ht="15" customHeight="1">
      <c r="B108" s="50" t="s">
        <v>1216</v>
      </c>
      <c r="C108" s="51">
        <f>A124858650J_Latest</f>
        <v>0.41399999999999998</v>
      </c>
      <c r="D108" s="51">
        <f>A124857498J_Latest</f>
        <v>0.34499999999999997</v>
      </c>
      <c r="E108" s="51">
        <f>A124859034W_Latest</f>
        <v>0</v>
      </c>
      <c r="F108" s="51">
        <f>A124859418J_Latest</f>
        <v>0.75900000000000001</v>
      </c>
      <c r="G108" s="51">
        <f>A124857882A_Latest</f>
        <v>0</v>
      </c>
      <c r="H108" s="51">
        <f>A124858266R_Latest</f>
        <v>0.75900000000000001</v>
      </c>
      <c r="I108" s="47"/>
    </row>
    <row r="109" spans="2:9" ht="15" customHeight="1">
      <c r="B109" s="50" t="s">
        <v>1217</v>
      </c>
      <c r="C109" s="51">
        <f>A124858570J_Latest</f>
        <v>1.3080000000000001</v>
      </c>
      <c r="D109" s="51">
        <f>A124857418W_Latest</f>
        <v>3.5419999999999998</v>
      </c>
      <c r="E109" s="51">
        <f>A124858954V_Latest</f>
        <v>0.51900000000000002</v>
      </c>
      <c r="F109" s="51">
        <f>A124859338J_Latest</f>
        <v>5.3680000000000003</v>
      </c>
      <c r="G109" s="51">
        <f>A124857802R_Latest</f>
        <v>0</v>
      </c>
      <c r="H109" s="51">
        <f>A124858186R_Latest</f>
        <v>5.3680000000000003</v>
      </c>
      <c r="I109" s="47"/>
    </row>
    <row r="110" spans="2:9" ht="15" customHeight="1">
      <c r="B110" s="50" t="s">
        <v>1218</v>
      </c>
      <c r="C110" s="51">
        <f>A124858618J_Latest</f>
        <v>2.3180000000000001</v>
      </c>
      <c r="D110" s="51">
        <f>A124857466R_Latest</f>
        <v>5.6029999999999998</v>
      </c>
      <c r="E110" s="51">
        <f>A124859002C_Latest</f>
        <v>2.7989999999999999</v>
      </c>
      <c r="F110" s="51">
        <f>A124859386A_Latest</f>
        <v>10.718999999999999</v>
      </c>
      <c r="G110" s="51">
        <f>A124857850J_Latest</f>
        <v>0</v>
      </c>
      <c r="H110" s="51">
        <f>A124858234W_Latest</f>
        <v>10.718999999999999</v>
      </c>
      <c r="I110" s="47"/>
    </row>
    <row r="111" spans="2:9" ht="15" customHeight="1">
      <c r="B111" s="50" t="s">
        <v>1219</v>
      </c>
      <c r="C111" s="51">
        <f>A124858574T_Latest</f>
        <v>0.75</v>
      </c>
      <c r="D111" s="51">
        <f>A124857422L_Latest</f>
        <v>0</v>
      </c>
      <c r="E111" s="51">
        <f>A124858958C_Latest</f>
        <v>3.5139999999999998</v>
      </c>
      <c r="F111" s="51">
        <f>A124859342X_Latest</f>
        <v>4.2640000000000002</v>
      </c>
      <c r="G111" s="51">
        <f>A124857806X_Latest</f>
        <v>0.88</v>
      </c>
      <c r="H111" s="51">
        <f>A124858190F_Latest</f>
        <v>5.1440000000000001</v>
      </c>
      <c r="I111" s="47"/>
    </row>
    <row r="112" spans="2:9" ht="15" customHeight="1">
      <c r="B112" s="50" t="s">
        <v>1220</v>
      </c>
      <c r="C112" s="51">
        <f>A124858906A_Latest</f>
        <v>0</v>
      </c>
      <c r="D112" s="51">
        <f>A124857754J_Latest</f>
        <v>0</v>
      </c>
      <c r="E112" s="51">
        <f>A124859290J_Latest</f>
        <v>0</v>
      </c>
      <c r="F112" s="51">
        <f>A124859674V_Latest</f>
        <v>0</v>
      </c>
      <c r="G112" s="51">
        <f>A124858138W_Latest</f>
        <v>1.2549999999999999</v>
      </c>
      <c r="H112" s="51">
        <f>A124858522R_Latest</f>
        <v>1.2549999999999999</v>
      </c>
      <c r="I112" s="47"/>
    </row>
    <row r="113" spans="2:9" ht="15" customHeight="1">
      <c r="B113" s="50" t="s">
        <v>1221</v>
      </c>
      <c r="C113" s="51">
        <f>A124858910T_Latest</f>
        <v>0</v>
      </c>
      <c r="D113" s="51">
        <f>A124857758T_Latest</f>
        <v>0</v>
      </c>
      <c r="E113" s="51">
        <f>A124859294T_Latest</f>
        <v>0</v>
      </c>
      <c r="F113" s="51">
        <f>A124859678C_Latest</f>
        <v>0</v>
      </c>
      <c r="G113" s="51">
        <f>A124858142L_Latest</f>
        <v>0</v>
      </c>
      <c r="H113" s="51">
        <f>A124858526X_Latest</f>
        <v>0</v>
      </c>
      <c r="I113" s="47"/>
    </row>
    <row r="114" spans="2:9" ht="15" customHeight="1">
      <c r="B114" s="52" t="s">
        <v>1208</v>
      </c>
      <c r="C114" s="64">
        <f>A124858774K_Latest</f>
        <v>4.8840000000000003</v>
      </c>
      <c r="D114" s="64">
        <f>A124857622F_Latest</f>
        <v>9.4890000000000008</v>
      </c>
      <c r="E114" s="64">
        <f>A124859158X_Latest</f>
        <v>6.8310000000000004</v>
      </c>
      <c r="F114" s="64">
        <f>A124859542T_Latest</f>
        <v>21.204000000000001</v>
      </c>
      <c r="G114" s="64">
        <f>A124858006V_Latest</f>
        <v>2.1349999999999998</v>
      </c>
      <c r="H114" s="64">
        <f>A124858390X_Latest</f>
        <v>23.34</v>
      </c>
      <c r="I114" s="47"/>
    </row>
    <row r="115" spans="2:9" ht="15" customHeight="1">
      <c r="B115" s="50"/>
      <c r="C115" s="51"/>
      <c r="D115" s="51"/>
      <c r="E115" s="51"/>
      <c r="F115" s="51"/>
      <c r="G115" s="51"/>
      <c r="H115" s="51"/>
      <c r="I115" s="47"/>
    </row>
    <row r="116" spans="2:9" ht="15" customHeight="1">
      <c r="B116" s="52" t="s">
        <v>1227</v>
      </c>
      <c r="C116" s="51"/>
      <c r="D116" s="51"/>
      <c r="E116" s="51"/>
      <c r="F116" s="51"/>
      <c r="G116" s="51"/>
      <c r="H116" s="51"/>
      <c r="I116" s="47"/>
    </row>
    <row r="117" spans="2:9" ht="15" customHeight="1">
      <c r="B117" s="50" t="s">
        <v>1215</v>
      </c>
      <c r="C117" s="51">
        <f>A124858814T_Latest</f>
        <v>1.4770000000000001</v>
      </c>
      <c r="D117" s="51">
        <f>A124857662X_Latest</f>
        <v>0</v>
      </c>
      <c r="E117" s="51">
        <f>A124859198T_Latest</f>
        <v>0</v>
      </c>
      <c r="F117" s="51">
        <f>A124859582K_Latest</f>
        <v>1.4770000000000001</v>
      </c>
      <c r="G117" s="51">
        <f>A124858046L_Latest</f>
        <v>0</v>
      </c>
      <c r="H117" s="51">
        <f>A124858430F_Latest</f>
        <v>1.4770000000000001</v>
      </c>
      <c r="I117" s="47"/>
    </row>
    <row r="118" spans="2:9" ht="15" customHeight="1">
      <c r="B118" s="50" t="s">
        <v>1216</v>
      </c>
      <c r="C118" s="51">
        <f>A124858578A_Latest</f>
        <v>8.4610000000000003</v>
      </c>
      <c r="D118" s="51">
        <f>A124857426W_Latest</f>
        <v>0.66800000000000004</v>
      </c>
      <c r="E118" s="51">
        <f>A124858962V_Latest</f>
        <v>0</v>
      </c>
      <c r="F118" s="51">
        <f>A124859346J_Latest</f>
        <v>9.1289999999999996</v>
      </c>
      <c r="G118" s="51">
        <f>A124857810R_Latest</f>
        <v>0</v>
      </c>
      <c r="H118" s="51">
        <f>A124858194R_Latest</f>
        <v>9.1289999999999996</v>
      </c>
      <c r="I118" s="47"/>
    </row>
    <row r="119" spans="2:9" ht="15" customHeight="1">
      <c r="B119" s="50" t="s">
        <v>1217</v>
      </c>
      <c r="C119" s="51">
        <f>A124858654T_Latest</f>
        <v>37.597999999999999</v>
      </c>
      <c r="D119" s="51">
        <f>A124857502L_Latest</f>
        <v>10.955</v>
      </c>
      <c r="E119" s="51">
        <f>A124859038F_Latest</f>
        <v>1.268</v>
      </c>
      <c r="F119" s="51">
        <f>A124859422X_Latest</f>
        <v>49.820999999999998</v>
      </c>
      <c r="G119" s="51">
        <f>A124857886K_Latest</f>
        <v>0</v>
      </c>
      <c r="H119" s="51">
        <f>A124858270F_Latest</f>
        <v>49.820999999999998</v>
      </c>
      <c r="I119" s="47"/>
    </row>
    <row r="120" spans="2:9" ht="15" customHeight="1">
      <c r="B120" s="50" t="s">
        <v>1218</v>
      </c>
      <c r="C120" s="51">
        <f>A124858778V_Latest</f>
        <v>13.148999999999999</v>
      </c>
      <c r="D120" s="51">
        <f>A124857626R_Latest</f>
        <v>17.562999999999999</v>
      </c>
      <c r="E120" s="51">
        <f>A124859162R_Latest</f>
        <v>11.786</v>
      </c>
      <c r="F120" s="51">
        <f>A124859546A_Latest</f>
        <v>42.497</v>
      </c>
      <c r="G120" s="51">
        <f>A124858010K_Latest</f>
        <v>2.4119999999999999</v>
      </c>
      <c r="H120" s="51">
        <f>A124858394J_Latest</f>
        <v>44.908999999999999</v>
      </c>
      <c r="I120" s="47"/>
    </row>
    <row r="121" spans="2:9" ht="15" customHeight="1">
      <c r="B121" s="50" t="s">
        <v>1219</v>
      </c>
      <c r="C121" s="51">
        <f>A124858582T_Latest</f>
        <v>0.33900000000000002</v>
      </c>
      <c r="D121" s="51">
        <f>A124857430L_Latest</f>
        <v>4.3250000000000002</v>
      </c>
      <c r="E121" s="51">
        <f>A124858966C_Latest</f>
        <v>11.003</v>
      </c>
      <c r="F121" s="51">
        <f>A124859350X_Latest</f>
        <v>15.667</v>
      </c>
      <c r="G121" s="51">
        <f>A124857814X_Latest</f>
        <v>13.145</v>
      </c>
      <c r="H121" s="51">
        <f>A124858198X_Latest</f>
        <v>28.812999999999999</v>
      </c>
      <c r="I121" s="47"/>
    </row>
    <row r="122" spans="2:9" ht="15" customHeight="1">
      <c r="B122" s="50" t="s">
        <v>1220</v>
      </c>
      <c r="C122" s="51">
        <f>A124858658A_Latest</f>
        <v>1.3580000000000001</v>
      </c>
      <c r="D122" s="51">
        <f>A124857506W_Latest</f>
        <v>0.34899999999999998</v>
      </c>
      <c r="E122" s="51">
        <f>A124859042W_Latest</f>
        <v>3.0089999999999999</v>
      </c>
      <c r="F122" s="51">
        <f>A124859426J_Latest</f>
        <v>4.7169999999999996</v>
      </c>
      <c r="G122" s="51">
        <f>A124857890A_Latest</f>
        <v>6.4420000000000002</v>
      </c>
      <c r="H122" s="51">
        <f>A124858274R_Latest</f>
        <v>11.159000000000001</v>
      </c>
      <c r="I122" s="47"/>
    </row>
    <row r="123" spans="2:9" ht="15" customHeight="1">
      <c r="B123" s="50" t="s">
        <v>1221</v>
      </c>
      <c r="C123" s="51">
        <f>A124858782K_Latest</f>
        <v>1.286</v>
      </c>
      <c r="D123" s="51">
        <f>A124857630F_Latest</f>
        <v>0.67900000000000005</v>
      </c>
      <c r="E123" s="51">
        <f>A124859166X_Latest</f>
        <v>1.919</v>
      </c>
      <c r="F123" s="51">
        <f>A124859550T_Latest</f>
        <v>3.8849999999999998</v>
      </c>
      <c r="G123" s="51">
        <f>A124858014V_Latest</f>
        <v>0.85899999999999999</v>
      </c>
      <c r="H123" s="51">
        <f>A124858398T_Latest</f>
        <v>4.7439999999999998</v>
      </c>
      <c r="I123" s="47"/>
    </row>
    <row r="124" spans="2:9" ht="15" customHeight="1">
      <c r="B124" s="65" t="s">
        <v>1210</v>
      </c>
      <c r="C124" s="64">
        <f>A124858818A_Latest</f>
        <v>63.667999999999999</v>
      </c>
      <c r="D124" s="64">
        <f>A124857666J_Latest</f>
        <v>34.54</v>
      </c>
      <c r="E124" s="64">
        <f>A124859202W_Latest</f>
        <v>28.986000000000001</v>
      </c>
      <c r="F124" s="64">
        <f>A124859586V_Latest</f>
        <v>127.194</v>
      </c>
      <c r="G124" s="64">
        <f>A124858050C_Latest</f>
        <v>22.859000000000002</v>
      </c>
      <c r="H124" s="64">
        <f>A124858434R_Latest</f>
        <v>150.053</v>
      </c>
      <c r="I124" s="47"/>
    </row>
    <row r="125" spans="2:9" ht="15" customHeight="1">
      <c r="B125" s="52"/>
      <c r="C125" s="51"/>
      <c r="D125" s="51"/>
      <c r="E125" s="51"/>
      <c r="F125" s="51"/>
      <c r="G125" s="51"/>
      <c r="H125" s="51"/>
      <c r="I125" s="47"/>
    </row>
    <row r="126" spans="2:9" ht="15" customHeight="1">
      <c r="B126" s="52" t="s">
        <v>1211</v>
      </c>
      <c r="C126" s="51"/>
      <c r="D126" s="51"/>
      <c r="E126" s="51"/>
      <c r="F126" s="51"/>
      <c r="G126" s="51"/>
      <c r="H126" s="51"/>
      <c r="I126" s="47"/>
    </row>
    <row r="127" spans="2:9" ht="15" customHeight="1">
      <c r="B127" s="50" t="s">
        <v>1215</v>
      </c>
      <c r="C127" s="51">
        <f>A124858822T_Latest</f>
        <v>1.5720000000000001</v>
      </c>
      <c r="D127" s="51">
        <f>A124857670X_Latest</f>
        <v>0</v>
      </c>
      <c r="E127" s="51">
        <f>A124859206F_Latest</f>
        <v>0</v>
      </c>
      <c r="F127" s="51">
        <f>A124859590K_Latest</f>
        <v>1.5720000000000001</v>
      </c>
      <c r="G127" s="51">
        <f>A124858054L_Latest</f>
        <v>0</v>
      </c>
      <c r="H127" s="51">
        <f>A124858438X_Latest</f>
        <v>1.5720000000000001</v>
      </c>
      <c r="I127" s="47"/>
    </row>
    <row r="128" spans="2:9" ht="15" customHeight="1">
      <c r="B128" s="50" t="s">
        <v>1216</v>
      </c>
      <c r="C128" s="51">
        <f>A124858586A_Latest</f>
        <v>15.571</v>
      </c>
      <c r="D128" s="51">
        <f>A124857434W_Latest</f>
        <v>1.0129999999999999</v>
      </c>
      <c r="E128" s="51">
        <f>A124858970V_Latest</f>
        <v>0.64200000000000002</v>
      </c>
      <c r="F128" s="51">
        <f>A124859354J_Latest</f>
        <v>17.227</v>
      </c>
      <c r="G128" s="51">
        <f>A124857818J_Latest</f>
        <v>0</v>
      </c>
      <c r="H128" s="51">
        <f>A124858202C_Latest</f>
        <v>17.227</v>
      </c>
      <c r="I128" s="47"/>
    </row>
    <row r="129" spans="2:9" ht="15" customHeight="1">
      <c r="B129" s="50" t="s">
        <v>1217</v>
      </c>
      <c r="C129" s="51">
        <f>A124858710X_Latest</f>
        <v>72.582999999999998</v>
      </c>
      <c r="D129" s="51">
        <f>A124857558X_Latest</f>
        <v>41.198999999999998</v>
      </c>
      <c r="E129" s="51">
        <f>A124859094X_Latest</f>
        <v>8.7799999999999994</v>
      </c>
      <c r="F129" s="51">
        <f>A124859478K_Latest</f>
        <v>122.56100000000001</v>
      </c>
      <c r="G129" s="51">
        <f>A124857942T_Latest</f>
        <v>0.59099999999999997</v>
      </c>
      <c r="H129" s="51">
        <f>A124858326F_Latest</f>
        <v>123.15300000000001</v>
      </c>
      <c r="I129" s="47"/>
    </row>
    <row r="130" spans="2:9" ht="15" customHeight="1">
      <c r="B130" s="50" t="s">
        <v>1218</v>
      </c>
      <c r="C130" s="51">
        <f>A124858662T_Latest</f>
        <v>37.688000000000002</v>
      </c>
      <c r="D130" s="51">
        <f>A124857510L_Latest</f>
        <v>91.082999999999998</v>
      </c>
      <c r="E130" s="51">
        <f>A124859046F_Latest</f>
        <v>63.606000000000002</v>
      </c>
      <c r="F130" s="51">
        <f>A124859430X_Latest</f>
        <v>192.37700000000001</v>
      </c>
      <c r="G130" s="51">
        <f>A124857894K_Latest</f>
        <v>22.369</v>
      </c>
      <c r="H130" s="51">
        <f>A124858278X_Latest</f>
        <v>214.74700000000001</v>
      </c>
      <c r="I130" s="47"/>
    </row>
    <row r="131" spans="2:9" ht="15" customHeight="1">
      <c r="B131" s="50" t="s">
        <v>1219</v>
      </c>
      <c r="C131" s="51">
        <f>A124858714J_Latest</f>
        <v>2.91</v>
      </c>
      <c r="D131" s="51">
        <f>A124857562R_Latest</f>
        <v>23.492999999999999</v>
      </c>
      <c r="E131" s="51">
        <f>A124859098J_Latest</f>
        <v>63.247999999999998</v>
      </c>
      <c r="F131" s="51">
        <f>A124859482A_Latest</f>
        <v>89.650999999999996</v>
      </c>
      <c r="G131" s="51">
        <f>A124857946A_Latest</f>
        <v>53.628999999999998</v>
      </c>
      <c r="H131" s="51">
        <f>A124858330W_Latest</f>
        <v>143.28</v>
      </c>
      <c r="I131" s="47"/>
    </row>
    <row r="132" spans="2:9" ht="15" customHeight="1">
      <c r="B132" s="50" t="s">
        <v>1220</v>
      </c>
      <c r="C132" s="51">
        <f>A124858718T_Latest</f>
        <v>2.165</v>
      </c>
      <c r="D132" s="51">
        <f>A124857566X_Latest</f>
        <v>0.34899999999999998</v>
      </c>
      <c r="E132" s="51">
        <f>A124859102L_Latest</f>
        <v>5.016</v>
      </c>
      <c r="F132" s="51">
        <f>A124859486K_Latest</f>
        <v>7.53</v>
      </c>
      <c r="G132" s="51">
        <f>A124857950T_Latest</f>
        <v>27.75</v>
      </c>
      <c r="H132" s="51">
        <f>A124858334F_Latest</f>
        <v>35.28</v>
      </c>
      <c r="I132" s="47"/>
    </row>
    <row r="133" spans="2:9" ht="15" customHeight="1">
      <c r="B133" s="50" t="s">
        <v>1221</v>
      </c>
      <c r="C133" s="51">
        <f>A124858622X_Latest</f>
        <v>1.286</v>
      </c>
      <c r="D133" s="51">
        <f>A124857470F_Latest</f>
        <v>0.67900000000000005</v>
      </c>
      <c r="E133" s="51">
        <f>A124859006L_Latest</f>
        <v>1.919</v>
      </c>
      <c r="F133" s="51">
        <f>A124859390T_Latest</f>
        <v>3.8849999999999998</v>
      </c>
      <c r="G133" s="51">
        <f>A124857854T_Latest</f>
        <v>0.85899999999999999</v>
      </c>
      <c r="H133" s="51">
        <f>A124858238F_Latest</f>
        <v>4.7439999999999998</v>
      </c>
      <c r="I133" s="47"/>
    </row>
    <row r="134" spans="2:9" ht="15" customHeight="1">
      <c r="B134" s="52" t="s">
        <v>1222</v>
      </c>
      <c r="C134" s="64">
        <f>A124858866V_Latest</f>
        <v>133.77500000000001</v>
      </c>
      <c r="D134" s="64">
        <f>A124857714R_Latest</f>
        <v>157.81700000000001</v>
      </c>
      <c r="E134" s="64">
        <f>A124859250R_Latest</f>
        <v>143.21100000000001</v>
      </c>
      <c r="F134" s="64">
        <f>A124859634A_Latest</f>
        <v>434.803</v>
      </c>
      <c r="G134" s="64">
        <f>A124858098R_Latest</f>
        <v>105.199</v>
      </c>
      <c r="H134" s="64">
        <f>A124858482J_Latest</f>
        <v>540.00300000000004</v>
      </c>
      <c r="I134" s="47"/>
    </row>
    <row r="135" spans="2:9" ht="15" customHeight="1">
      <c r="B135" s="55"/>
      <c r="C135" s="55"/>
      <c r="D135" s="55"/>
      <c r="E135" s="55"/>
      <c r="F135" s="55"/>
      <c r="G135" s="55"/>
      <c r="H135" s="55"/>
      <c r="I135" s="47"/>
    </row>
    <row r="136" spans="2:9" ht="15" customHeight="1">
      <c r="B136" s="27" t="str">
        <f ca="1">"© Commonwealth of Australia "&amp;YEAR(TODAY())</f>
        <v>© Commonwealth of Australia 2022</v>
      </c>
      <c r="C136" s="56"/>
      <c r="D136" s="56"/>
      <c r="E136" s="56"/>
      <c r="F136" s="56"/>
      <c r="G136" s="56"/>
      <c r="H136" s="56"/>
      <c r="I136" s="47"/>
    </row>
  </sheetData>
  <mergeCells count="4">
    <mergeCell ref="B5:L5"/>
    <mergeCell ref="B6:L6"/>
    <mergeCell ref="A8:H8"/>
    <mergeCell ref="C9:H9"/>
  </mergeCells>
  <hyperlinks>
    <hyperlink ref="B136" r:id="rId1" display="© Commonwealth of Australia 2015" xr:uid="{72DB9190-B912-4514-BBDC-30CE43433A80}"/>
  </hyperlinks>
  <pageMargins left="0.74803149606299213" right="0.74803149606299213" top="0.98425196850393704" bottom="0.98425196850393704" header="0.51181102362204722" footer="0.51181102362204722"/>
  <pageSetup paperSize="8" scale="62" fitToHeight="0" orientation="portrait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A3000-E09A-46CB-AB42-69CE14B60593}">
  <sheetPr>
    <pageSetUpPr fitToPage="1"/>
  </sheetPr>
  <dimension ref="A1:L136"/>
  <sheetViews>
    <sheetView zoomScaleNormal="100" workbookViewId="0">
      <pane ySplit="11" topLeftCell="A12" activePane="bottomLeft" state="frozen"/>
      <selection pane="bottomLeft" activeCell="C15" sqref="C15"/>
    </sheetView>
  </sheetViews>
  <sheetFormatPr defaultRowHeight="15" customHeight="1"/>
  <cols>
    <col min="1" max="1" width="3" customWidth="1"/>
    <col min="2" max="2" width="77" bestFit="1" customWidth="1"/>
    <col min="3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11.2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5.95" customHeight="1">
      <c r="A2" s="10"/>
      <c r="B2" s="29" t="s">
        <v>1165</v>
      </c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1.25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1.25" customHeight="1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15.95" customHeight="1">
      <c r="A5" s="28"/>
      <c r="B5" s="73" t="str">
        <f>Contents!B5</f>
        <v>6224.0.55.001 Labour Force Status of Families</v>
      </c>
      <c r="C5" s="74"/>
      <c r="D5" s="74"/>
      <c r="E5" s="74"/>
      <c r="F5" s="74"/>
      <c r="G5" s="74"/>
      <c r="H5" s="74"/>
      <c r="I5" s="74"/>
      <c r="J5" s="74"/>
      <c r="K5" s="74"/>
      <c r="L5" s="74"/>
    </row>
    <row r="6" spans="1:12" ht="15.95" customHeight="1">
      <c r="A6" s="28"/>
      <c r="B6" s="74" t="str">
        <f>Contents!B6</f>
        <v>Table 7. Families by characteristics of wives, partners and mothers and age of youngest dependent child</v>
      </c>
      <c r="C6" s="74"/>
      <c r="D6" s="74"/>
      <c r="E6" s="74"/>
      <c r="F6" s="74"/>
      <c r="G6" s="74"/>
      <c r="H6" s="74"/>
      <c r="I6" s="74"/>
      <c r="J6" s="74"/>
      <c r="K6" s="74"/>
      <c r="L6" s="74"/>
    </row>
    <row r="7" spans="1:12" ht="15.95" customHeight="1">
      <c r="A7" s="28"/>
      <c r="B7" s="30" t="str">
        <f>Contents!B7</f>
        <v>Released at 11:30 am (Canberra time) Tue 18 Oct 2022</v>
      </c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15.75" customHeight="1">
      <c r="A8" s="75" t="str">
        <f>Contents!C12</f>
        <v>Table 7.2 - Time Series IDs</v>
      </c>
      <c r="B8" s="75"/>
      <c r="C8" s="75"/>
      <c r="D8" s="75"/>
      <c r="E8" s="75"/>
      <c r="F8" s="75"/>
      <c r="G8" s="75"/>
      <c r="H8" s="75"/>
      <c r="I8" s="31"/>
      <c r="J8" s="32"/>
      <c r="K8" s="33"/>
      <c r="L8" s="33"/>
    </row>
    <row r="9" spans="1:12">
      <c r="A9" s="34"/>
      <c r="B9" s="35" t="s">
        <v>1184</v>
      </c>
      <c r="C9" s="76">
        <v>44713</v>
      </c>
      <c r="D9" s="77"/>
      <c r="E9" s="77"/>
      <c r="F9" s="77"/>
      <c r="G9" s="77"/>
      <c r="H9" s="77"/>
      <c r="I9" s="57"/>
      <c r="J9" s="36"/>
      <c r="K9" s="36"/>
      <c r="L9" s="36"/>
    </row>
    <row r="10" spans="1:12" ht="45.75">
      <c r="A10" s="34"/>
      <c r="B10" s="37"/>
      <c r="C10" s="38" t="s">
        <v>1185</v>
      </c>
      <c r="D10" s="38" t="s">
        <v>1186</v>
      </c>
      <c r="E10" s="38" t="s">
        <v>1187</v>
      </c>
      <c r="F10" s="38" t="s">
        <v>1188</v>
      </c>
      <c r="G10" s="38" t="s">
        <v>1189</v>
      </c>
      <c r="H10" s="38" t="s">
        <v>1190</v>
      </c>
      <c r="I10" s="58"/>
      <c r="J10" s="36"/>
      <c r="K10" s="36"/>
      <c r="L10" s="36"/>
    </row>
    <row r="11" spans="1:12" ht="15" customHeight="1">
      <c r="A11" s="39"/>
      <c r="B11" s="35"/>
      <c r="C11" s="40" t="s">
        <v>1191</v>
      </c>
      <c r="D11" s="40" t="s">
        <v>1191</v>
      </c>
      <c r="E11" s="40" t="s">
        <v>1191</v>
      </c>
      <c r="F11" s="40" t="s">
        <v>1191</v>
      </c>
      <c r="G11" s="40" t="s">
        <v>1191</v>
      </c>
      <c r="H11" s="40" t="s">
        <v>1191</v>
      </c>
      <c r="I11" s="58"/>
      <c r="J11" s="36"/>
      <c r="K11" s="36"/>
      <c r="L11" s="36"/>
    </row>
    <row r="12" spans="1:12" ht="15" customHeight="1">
      <c r="A12" s="41"/>
      <c r="B12" s="61" t="s">
        <v>1192</v>
      </c>
      <c r="C12" s="62"/>
      <c r="D12" s="62"/>
      <c r="E12" s="62"/>
      <c r="F12" s="62"/>
      <c r="G12" s="62"/>
      <c r="H12" s="62"/>
    </row>
    <row r="13" spans="1:12">
      <c r="A13" s="44"/>
      <c r="B13" s="66" t="s">
        <v>1193</v>
      </c>
      <c r="C13" s="46"/>
      <c r="D13" s="46"/>
      <c r="E13" s="46"/>
      <c r="F13" s="46"/>
      <c r="G13" s="46"/>
      <c r="H13" s="46"/>
    </row>
    <row r="14" spans="1:12">
      <c r="A14" s="44"/>
      <c r="B14" s="65" t="s">
        <v>1194</v>
      </c>
      <c r="C14" s="46"/>
      <c r="D14" s="46"/>
      <c r="E14" s="46"/>
      <c r="F14" s="46"/>
      <c r="G14" s="46"/>
      <c r="H14" s="46"/>
    </row>
    <row r="15" spans="1:12">
      <c r="A15" s="44"/>
      <c r="B15" s="50" t="s">
        <v>1195</v>
      </c>
      <c r="C15" s="17" t="s">
        <v>263</v>
      </c>
      <c r="D15" s="17" t="s">
        <v>264</v>
      </c>
      <c r="E15" s="17" t="s">
        <v>265</v>
      </c>
      <c r="F15" s="17" t="s">
        <v>266</v>
      </c>
      <c r="G15" s="17" t="s">
        <v>267</v>
      </c>
      <c r="H15" s="17" t="s">
        <v>268</v>
      </c>
    </row>
    <row r="16" spans="1:12">
      <c r="A16" s="44"/>
      <c r="B16" s="50" t="s">
        <v>1196</v>
      </c>
      <c r="C16" s="17" t="s">
        <v>269</v>
      </c>
      <c r="D16" s="17" t="s">
        <v>270</v>
      </c>
      <c r="E16" s="17" t="s">
        <v>271</v>
      </c>
      <c r="F16" s="17" t="s">
        <v>272</v>
      </c>
      <c r="G16" s="17" t="s">
        <v>273</v>
      </c>
      <c r="H16" s="17" t="s">
        <v>274</v>
      </c>
    </row>
    <row r="17" spans="1:8" ht="15" customHeight="1">
      <c r="A17" s="44"/>
      <c r="B17" s="50" t="s">
        <v>1197</v>
      </c>
      <c r="C17" s="17" t="s">
        <v>275</v>
      </c>
      <c r="D17" s="17" t="s">
        <v>276</v>
      </c>
      <c r="E17" s="17" t="s">
        <v>277</v>
      </c>
      <c r="F17" s="17" t="s">
        <v>278</v>
      </c>
      <c r="G17" s="17" t="s">
        <v>279</v>
      </c>
      <c r="H17" s="17" t="s">
        <v>280</v>
      </c>
    </row>
    <row r="18" spans="1:8">
      <c r="A18" s="44"/>
      <c r="B18" s="50" t="s">
        <v>1198</v>
      </c>
      <c r="C18" s="17" t="s">
        <v>281</v>
      </c>
      <c r="D18" s="17" t="s">
        <v>282</v>
      </c>
      <c r="E18" s="17" t="s">
        <v>283</v>
      </c>
      <c r="F18" s="17" t="s">
        <v>284</v>
      </c>
      <c r="G18" s="17" t="s">
        <v>285</v>
      </c>
      <c r="H18" s="17" t="s">
        <v>286</v>
      </c>
    </row>
    <row r="19" spans="1:8">
      <c r="A19" s="44"/>
      <c r="B19" s="50" t="s">
        <v>1199</v>
      </c>
      <c r="C19" s="17" t="s">
        <v>287</v>
      </c>
      <c r="D19" s="17" t="s">
        <v>288</v>
      </c>
      <c r="E19" s="17" t="s">
        <v>289</v>
      </c>
      <c r="F19" s="17" t="s">
        <v>290</v>
      </c>
      <c r="G19" s="17" t="s">
        <v>291</v>
      </c>
      <c r="H19" s="17" t="s">
        <v>292</v>
      </c>
    </row>
    <row r="20" spans="1:8">
      <c r="A20" s="44"/>
      <c r="B20" s="50" t="s">
        <v>1200</v>
      </c>
      <c r="C20" s="17" t="s">
        <v>293</v>
      </c>
      <c r="D20" s="17" t="s">
        <v>294</v>
      </c>
      <c r="E20" s="17" t="s">
        <v>295</v>
      </c>
      <c r="F20" s="17" t="s">
        <v>296</v>
      </c>
      <c r="G20" s="17" t="s">
        <v>297</v>
      </c>
      <c r="H20" s="17" t="s">
        <v>298</v>
      </c>
    </row>
    <row r="21" spans="1:8">
      <c r="A21" s="44"/>
      <c r="B21" s="50" t="s">
        <v>1201</v>
      </c>
      <c r="C21" s="17" t="s">
        <v>299</v>
      </c>
      <c r="D21" s="17" t="s">
        <v>300</v>
      </c>
      <c r="E21" s="17" t="s">
        <v>301</v>
      </c>
      <c r="F21" s="17" t="s">
        <v>302</v>
      </c>
      <c r="G21" s="17" t="s">
        <v>303</v>
      </c>
      <c r="H21" s="17" t="s">
        <v>304</v>
      </c>
    </row>
    <row r="22" spans="1:8">
      <c r="A22" s="44"/>
      <c r="B22" s="65" t="s">
        <v>1202</v>
      </c>
      <c r="C22" s="17" t="s">
        <v>305</v>
      </c>
      <c r="D22" s="17" t="s">
        <v>306</v>
      </c>
      <c r="E22" s="17" t="s">
        <v>307</v>
      </c>
      <c r="F22" s="17" t="s">
        <v>308</v>
      </c>
      <c r="G22" s="17" t="s">
        <v>309</v>
      </c>
      <c r="H22" s="17" t="s">
        <v>310</v>
      </c>
    </row>
    <row r="23" spans="1:8">
      <c r="A23" s="44"/>
      <c r="B23" s="52"/>
      <c r="C23" s="51"/>
      <c r="D23" s="51"/>
      <c r="E23" s="51"/>
      <c r="F23" s="51"/>
      <c r="G23" s="51"/>
      <c r="H23" s="51"/>
    </row>
    <row r="24" spans="1:8">
      <c r="A24" s="44"/>
      <c r="B24" s="65" t="s">
        <v>1203</v>
      </c>
      <c r="C24" s="51"/>
      <c r="D24" s="51"/>
      <c r="E24" s="51"/>
      <c r="F24" s="51"/>
      <c r="G24" s="51"/>
      <c r="H24" s="51"/>
    </row>
    <row r="25" spans="1:8">
      <c r="A25" s="44"/>
      <c r="B25" s="50" t="s">
        <v>1195</v>
      </c>
      <c r="C25" s="17" t="s">
        <v>311</v>
      </c>
      <c r="D25" s="17" t="s">
        <v>312</v>
      </c>
      <c r="E25" s="17" t="s">
        <v>313</v>
      </c>
      <c r="F25" s="17" t="s">
        <v>314</v>
      </c>
      <c r="G25" s="17" t="s">
        <v>315</v>
      </c>
      <c r="H25" s="17" t="s">
        <v>316</v>
      </c>
    </row>
    <row r="26" spans="1:8">
      <c r="A26" s="44"/>
      <c r="B26" s="50" t="s">
        <v>1196</v>
      </c>
      <c r="C26" s="17" t="s">
        <v>317</v>
      </c>
      <c r="D26" s="17" t="s">
        <v>318</v>
      </c>
      <c r="E26" s="17" t="s">
        <v>319</v>
      </c>
      <c r="F26" s="17" t="s">
        <v>320</v>
      </c>
      <c r="G26" s="17" t="s">
        <v>321</v>
      </c>
      <c r="H26" s="17" t="s">
        <v>322</v>
      </c>
    </row>
    <row r="27" spans="1:8">
      <c r="A27" s="44"/>
      <c r="B27" s="50" t="s">
        <v>1197</v>
      </c>
      <c r="C27" s="17" t="s">
        <v>323</v>
      </c>
      <c r="D27" s="17" t="s">
        <v>324</v>
      </c>
      <c r="E27" s="17" t="s">
        <v>325</v>
      </c>
      <c r="F27" s="17" t="s">
        <v>326</v>
      </c>
      <c r="G27" s="17" t="s">
        <v>327</v>
      </c>
      <c r="H27" s="17" t="s">
        <v>328</v>
      </c>
    </row>
    <row r="28" spans="1:8">
      <c r="A28" s="44"/>
      <c r="B28" s="50" t="s">
        <v>1198</v>
      </c>
      <c r="C28" s="17" t="s">
        <v>329</v>
      </c>
      <c r="D28" s="17" t="s">
        <v>330</v>
      </c>
      <c r="E28" s="17" t="s">
        <v>331</v>
      </c>
      <c r="F28" s="17" t="s">
        <v>332</v>
      </c>
      <c r="G28" s="17" t="s">
        <v>333</v>
      </c>
      <c r="H28" s="17" t="s">
        <v>334</v>
      </c>
    </row>
    <row r="29" spans="1:8">
      <c r="A29" s="44"/>
      <c r="B29" s="50" t="s">
        <v>1199</v>
      </c>
      <c r="C29" s="17" t="s">
        <v>335</v>
      </c>
      <c r="D29" s="17" t="s">
        <v>336</v>
      </c>
      <c r="E29" s="17" t="s">
        <v>337</v>
      </c>
      <c r="F29" s="17" t="s">
        <v>338</v>
      </c>
      <c r="G29" s="17" t="s">
        <v>339</v>
      </c>
      <c r="H29" s="17" t="s">
        <v>340</v>
      </c>
    </row>
    <row r="30" spans="1:8">
      <c r="A30" s="44"/>
      <c r="B30" s="50" t="s">
        <v>1200</v>
      </c>
      <c r="C30" s="17" t="s">
        <v>341</v>
      </c>
      <c r="D30" s="17" t="s">
        <v>342</v>
      </c>
      <c r="E30" s="17" t="s">
        <v>343</v>
      </c>
      <c r="F30" s="17" t="s">
        <v>344</v>
      </c>
      <c r="G30" s="17" t="s">
        <v>345</v>
      </c>
      <c r="H30" s="17" t="s">
        <v>346</v>
      </c>
    </row>
    <row r="31" spans="1:8">
      <c r="A31" s="44"/>
      <c r="B31" s="50" t="s">
        <v>1201</v>
      </c>
      <c r="C31" s="17" t="s">
        <v>347</v>
      </c>
      <c r="D31" s="17" t="s">
        <v>348</v>
      </c>
      <c r="E31" s="17" t="s">
        <v>349</v>
      </c>
      <c r="F31" s="17" t="s">
        <v>350</v>
      </c>
      <c r="G31" s="17" t="s">
        <v>351</v>
      </c>
      <c r="H31" s="17" t="s">
        <v>352</v>
      </c>
    </row>
    <row r="32" spans="1:8">
      <c r="A32" s="44"/>
      <c r="B32" s="65" t="s">
        <v>1204</v>
      </c>
      <c r="C32" s="17" t="s">
        <v>353</v>
      </c>
      <c r="D32" s="17" t="s">
        <v>354</v>
      </c>
      <c r="E32" s="17" t="s">
        <v>355</v>
      </c>
      <c r="F32" s="17" t="s">
        <v>356</v>
      </c>
      <c r="G32" s="17" t="s">
        <v>357</v>
      </c>
      <c r="H32" s="17" t="s">
        <v>358</v>
      </c>
    </row>
    <row r="33" spans="1:8" ht="15" customHeight="1">
      <c r="A33" s="44"/>
      <c r="B33" s="50"/>
      <c r="C33" s="51"/>
      <c r="D33" s="51"/>
      <c r="E33" s="51"/>
      <c r="F33" s="51"/>
      <c r="G33" s="51"/>
      <c r="H33" s="51"/>
    </row>
    <row r="34" spans="1:8">
      <c r="A34" s="44"/>
      <c r="B34" s="52" t="s">
        <v>1205</v>
      </c>
      <c r="C34" s="51"/>
      <c r="D34" s="51"/>
      <c r="E34" s="51"/>
      <c r="F34" s="51"/>
      <c r="G34" s="51"/>
      <c r="H34" s="51"/>
    </row>
    <row r="35" spans="1:8">
      <c r="A35" s="54"/>
      <c r="B35" s="50" t="s">
        <v>1195</v>
      </c>
      <c r="C35" s="17" t="s">
        <v>359</v>
      </c>
      <c r="D35" s="17" t="s">
        <v>360</v>
      </c>
      <c r="E35" s="17" t="s">
        <v>361</v>
      </c>
      <c r="F35" s="17" t="s">
        <v>362</v>
      </c>
      <c r="G35" s="17" t="s">
        <v>363</v>
      </c>
      <c r="H35" s="17" t="s">
        <v>364</v>
      </c>
    </row>
    <row r="36" spans="1:8">
      <c r="A36" s="36"/>
      <c r="B36" s="50" t="s">
        <v>1196</v>
      </c>
      <c r="C36" s="17" t="s">
        <v>365</v>
      </c>
      <c r="D36" s="17" t="s">
        <v>366</v>
      </c>
      <c r="E36" s="17" t="s">
        <v>367</v>
      </c>
      <c r="F36" s="17" t="s">
        <v>368</v>
      </c>
      <c r="G36" s="17" t="s">
        <v>369</v>
      </c>
      <c r="H36" s="17" t="s">
        <v>370</v>
      </c>
    </row>
    <row r="37" spans="1:8">
      <c r="A37" s="27"/>
      <c r="B37" s="50" t="s">
        <v>1197</v>
      </c>
      <c r="C37" s="17" t="s">
        <v>371</v>
      </c>
      <c r="D37" s="17" t="s">
        <v>372</v>
      </c>
      <c r="E37" s="17" t="s">
        <v>373</v>
      </c>
      <c r="F37" s="17" t="s">
        <v>374</v>
      </c>
      <c r="G37" s="17" t="s">
        <v>375</v>
      </c>
      <c r="H37" s="17" t="s">
        <v>376</v>
      </c>
    </row>
    <row r="38" spans="1:8" ht="15" customHeight="1">
      <c r="B38" s="50" t="s">
        <v>1198</v>
      </c>
      <c r="C38" s="17" t="s">
        <v>377</v>
      </c>
      <c r="D38" s="17" t="s">
        <v>378</v>
      </c>
      <c r="E38" s="17" t="s">
        <v>379</v>
      </c>
      <c r="F38" s="17" t="s">
        <v>380</v>
      </c>
      <c r="G38" s="17" t="s">
        <v>381</v>
      </c>
      <c r="H38" s="17" t="s">
        <v>382</v>
      </c>
    </row>
    <row r="39" spans="1:8" ht="15" customHeight="1">
      <c r="B39" s="50" t="s">
        <v>1199</v>
      </c>
      <c r="C39" s="17" t="s">
        <v>383</v>
      </c>
      <c r="D39" s="17" t="s">
        <v>384</v>
      </c>
      <c r="E39" s="17" t="s">
        <v>385</v>
      </c>
      <c r="F39" s="17" t="s">
        <v>386</v>
      </c>
      <c r="G39" s="17" t="s">
        <v>387</v>
      </c>
      <c r="H39" s="17" t="s">
        <v>388</v>
      </c>
    </row>
    <row r="40" spans="1:8" ht="15" customHeight="1">
      <c r="B40" s="50" t="s">
        <v>1200</v>
      </c>
      <c r="C40" s="17" t="s">
        <v>389</v>
      </c>
      <c r="D40" s="17" t="s">
        <v>390</v>
      </c>
      <c r="E40" s="17" t="s">
        <v>391</v>
      </c>
      <c r="F40" s="17" t="s">
        <v>392</v>
      </c>
      <c r="G40" s="17" t="s">
        <v>393</v>
      </c>
      <c r="H40" s="17" t="s">
        <v>394</v>
      </c>
    </row>
    <row r="41" spans="1:8" ht="15" customHeight="1">
      <c r="B41" s="50" t="s">
        <v>1201</v>
      </c>
      <c r="C41" s="17" t="s">
        <v>395</v>
      </c>
      <c r="D41" s="17" t="s">
        <v>396</v>
      </c>
      <c r="E41" s="17" t="s">
        <v>397</v>
      </c>
      <c r="F41" s="17" t="s">
        <v>398</v>
      </c>
      <c r="G41" s="17" t="s">
        <v>399</v>
      </c>
      <c r="H41" s="17" t="s">
        <v>400</v>
      </c>
    </row>
    <row r="42" spans="1:8" ht="15" customHeight="1">
      <c r="B42" s="52" t="s">
        <v>1206</v>
      </c>
      <c r="C42" s="17" t="s">
        <v>401</v>
      </c>
      <c r="D42" s="17" t="s">
        <v>402</v>
      </c>
      <c r="E42" s="17" t="s">
        <v>403</v>
      </c>
      <c r="F42" s="17" t="s">
        <v>404</v>
      </c>
      <c r="G42" s="17" t="s">
        <v>405</v>
      </c>
      <c r="H42" s="17" t="s">
        <v>406</v>
      </c>
    </row>
    <row r="43" spans="1:8" ht="15" customHeight="1">
      <c r="B43" s="50"/>
      <c r="C43" s="51"/>
      <c r="D43" s="51"/>
      <c r="E43" s="51"/>
      <c r="F43" s="51"/>
      <c r="G43" s="51"/>
      <c r="H43" s="51"/>
    </row>
    <row r="44" spans="1:8" ht="15" customHeight="1">
      <c r="B44" s="52" t="s">
        <v>1207</v>
      </c>
      <c r="C44" s="51"/>
      <c r="D44" s="51"/>
      <c r="E44" s="51"/>
      <c r="F44" s="51"/>
      <c r="G44" s="51"/>
      <c r="H44" s="51"/>
    </row>
    <row r="45" spans="1:8" ht="15" customHeight="1">
      <c r="B45" s="50" t="s">
        <v>1195</v>
      </c>
      <c r="C45" s="17" t="s">
        <v>407</v>
      </c>
      <c r="D45" s="17" t="s">
        <v>408</v>
      </c>
      <c r="E45" s="17" t="s">
        <v>409</v>
      </c>
      <c r="F45" s="17" t="s">
        <v>410</v>
      </c>
      <c r="G45" s="17" t="s">
        <v>411</v>
      </c>
      <c r="H45" s="17" t="s">
        <v>412</v>
      </c>
    </row>
    <row r="46" spans="1:8" ht="15" customHeight="1">
      <c r="B46" s="50" t="s">
        <v>1196</v>
      </c>
      <c r="C46" s="17" t="s">
        <v>413</v>
      </c>
      <c r="D46" s="17" t="s">
        <v>414</v>
      </c>
      <c r="E46" s="17" t="s">
        <v>415</v>
      </c>
      <c r="F46" s="17" t="s">
        <v>416</v>
      </c>
      <c r="G46" s="17" t="s">
        <v>417</v>
      </c>
      <c r="H46" s="17" t="s">
        <v>418</v>
      </c>
    </row>
    <row r="47" spans="1:8" ht="15" customHeight="1">
      <c r="B47" s="50" t="s">
        <v>1197</v>
      </c>
      <c r="C47" s="17" t="s">
        <v>419</v>
      </c>
      <c r="D47" s="17" t="s">
        <v>420</v>
      </c>
      <c r="E47" s="17" t="s">
        <v>421</v>
      </c>
      <c r="F47" s="17" t="s">
        <v>422</v>
      </c>
      <c r="G47" s="17" t="s">
        <v>423</v>
      </c>
      <c r="H47" s="17" t="s">
        <v>424</v>
      </c>
    </row>
    <row r="48" spans="1:8" ht="15" customHeight="1">
      <c r="B48" s="50" t="s">
        <v>1198</v>
      </c>
      <c r="C48" s="17" t="s">
        <v>425</v>
      </c>
      <c r="D48" s="17" t="s">
        <v>426</v>
      </c>
      <c r="E48" s="17" t="s">
        <v>427</v>
      </c>
      <c r="F48" s="17" t="s">
        <v>428</v>
      </c>
      <c r="G48" s="17" t="s">
        <v>429</v>
      </c>
      <c r="H48" s="17" t="s">
        <v>430</v>
      </c>
    </row>
    <row r="49" spans="2:8" ht="15" customHeight="1">
      <c r="B49" s="50" t="s">
        <v>1199</v>
      </c>
      <c r="C49" s="17" t="s">
        <v>431</v>
      </c>
      <c r="D49" s="17" t="s">
        <v>432</v>
      </c>
      <c r="E49" s="17" t="s">
        <v>433</v>
      </c>
      <c r="F49" s="17" t="s">
        <v>434</v>
      </c>
      <c r="G49" s="17" t="s">
        <v>435</v>
      </c>
      <c r="H49" s="17" t="s">
        <v>436</v>
      </c>
    </row>
    <row r="50" spans="2:8" ht="15" customHeight="1">
      <c r="B50" s="50" t="s">
        <v>1200</v>
      </c>
      <c r="C50" s="17" t="s">
        <v>437</v>
      </c>
      <c r="D50" s="17" t="s">
        <v>438</v>
      </c>
      <c r="E50" s="17" t="s">
        <v>439</v>
      </c>
      <c r="F50" s="17" t="s">
        <v>440</v>
      </c>
      <c r="G50" s="17" t="s">
        <v>441</v>
      </c>
      <c r="H50" s="17" t="s">
        <v>442</v>
      </c>
    </row>
    <row r="51" spans="2:8" ht="15" customHeight="1">
      <c r="B51" s="50" t="s">
        <v>1201</v>
      </c>
      <c r="C51" s="17" t="s">
        <v>443</v>
      </c>
      <c r="D51" s="17" t="s">
        <v>444</v>
      </c>
      <c r="E51" s="17" t="s">
        <v>445</v>
      </c>
      <c r="F51" s="17" t="s">
        <v>446</v>
      </c>
      <c r="G51" s="17" t="s">
        <v>447</v>
      </c>
      <c r="H51" s="17" t="s">
        <v>448</v>
      </c>
    </row>
    <row r="52" spans="2:8" ht="15" customHeight="1">
      <c r="B52" s="52" t="s">
        <v>1208</v>
      </c>
      <c r="C52" s="17" t="s">
        <v>449</v>
      </c>
      <c r="D52" s="17" t="s">
        <v>450</v>
      </c>
      <c r="E52" s="17" t="s">
        <v>451</v>
      </c>
      <c r="F52" s="17" t="s">
        <v>452</v>
      </c>
      <c r="G52" s="17" t="s">
        <v>453</v>
      </c>
      <c r="H52" s="17" t="s">
        <v>454</v>
      </c>
    </row>
    <row r="53" spans="2:8" ht="15" customHeight="1">
      <c r="B53" s="50"/>
      <c r="C53" s="51"/>
      <c r="D53" s="51"/>
      <c r="E53" s="51"/>
      <c r="F53" s="51"/>
      <c r="G53" s="51"/>
      <c r="H53" s="51"/>
    </row>
    <row r="54" spans="2:8" ht="15" customHeight="1">
      <c r="B54" s="50" t="s">
        <v>1209</v>
      </c>
      <c r="C54" s="51"/>
      <c r="D54" s="51"/>
      <c r="E54" s="51"/>
      <c r="F54" s="51"/>
      <c r="G54" s="51"/>
      <c r="H54" s="51"/>
    </row>
    <row r="55" spans="2:8" ht="15" customHeight="1">
      <c r="B55" s="50" t="s">
        <v>1195</v>
      </c>
      <c r="C55" s="17" t="s">
        <v>455</v>
      </c>
      <c r="D55" s="17" t="s">
        <v>456</v>
      </c>
      <c r="E55" s="17" t="s">
        <v>457</v>
      </c>
      <c r="F55" s="17" t="s">
        <v>458</v>
      </c>
      <c r="G55" s="17" t="s">
        <v>459</v>
      </c>
      <c r="H55" s="17" t="s">
        <v>460</v>
      </c>
    </row>
    <row r="56" spans="2:8" ht="15" customHeight="1">
      <c r="B56" s="50" t="s">
        <v>1196</v>
      </c>
      <c r="C56" s="17" t="s">
        <v>461</v>
      </c>
      <c r="D56" s="17" t="s">
        <v>462</v>
      </c>
      <c r="E56" s="17" t="s">
        <v>463</v>
      </c>
      <c r="F56" s="17" t="s">
        <v>464</v>
      </c>
      <c r="G56" s="17" t="s">
        <v>465</v>
      </c>
      <c r="H56" s="17" t="s">
        <v>466</v>
      </c>
    </row>
    <row r="57" spans="2:8" ht="15" customHeight="1">
      <c r="B57" s="50" t="s">
        <v>1197</v>
      </c>
      <c r="C57" s="17" t="s">
        <v>467</v>
      </c>
      <c r="D57" s="17" t="s">
        <v>468</v>
      </c>
      <c r="E57" s="17" t="s">
        <v>469</v>
      </c>
      <c r="F57" s="17" t="s">
        <v>470</v>
      </c>
      <c r="G57" s="17" t="s">
        <v>471</v>
      </c>
      <c r="H57" s="17" t="s">
        <v>472</v>
      </c>
    </row>
    <row r="58" spans="2:8" ht="15" customHeight="1">
      <c r="B58" s="50" t="s">
        <v>1198</v>
      </c>
      <c r="C58" s="17" t="s">
        <v>473</v>
      </c>
      <c r="D58" s="17" t="s">
        <v>474</v>
      </c>
      <c r="E58" s="17" t="s">
        <v>475</v>
      </c>
      <c r="F58" s="17" t="s">
        <v>476</v>
      </c>
      <c r="G58" s="17" t="s">
        <v>477</v>
      </c>
      <c r="H58" s="17" t="s">
        <v>478</v>
      </c>
    </row>
    <row r="59" spans="2:8" ht="15" customHeight="1">
      <c r="B59" s="50" t="s">
        <v>1199</v>
      </c>
      <c r="C59" s="17" t="s">
        <v>479</v>
      </c>
      <c r="D59" s="17" t="s">
        <v>480</v>
      </c>
      <c r="E59" s="17" t="s">
        <v>481</v>
      </c>
      <c r="F59" s="17" t="s">
        <v>482</v>
      </c>
      <c r="G59" s="17" t="s">
        <v>483</v>
      </c>
      <c r="H59" s="17" t="s">
        <v>484</v>
      </c>
    </row>
    <row r="60" spans="2:8" ht="15" customHeight="1">
      <c r="B60" s="50" t="s">
        <v>1200</v>
      </c>
      <c r="C60" s="17" t="s">
        <v>485</v>
      </c>
      <c r="D60" s="17" t="s">
        <v>486</v>
      </c>
      <c r="E60" s="17" t="s">
        <v>487</v>
      </c>
      <c r="F60" s="17" t="s">
        <v>488</v>
      </c>
      <c r="G60" s="17" t="s">
        <v>489</v>
      </c>
      <c r="H60" s="17" t="s">
        <v>490</v>
      </c>
    </row>
    <row r="61" spans="2:8" ht="15" customHeight="1">
      <c r="B61" s="50" t="s">
        <v>1201</v>
      </c>
      <c r="C61" s="17" t="s">
        <v>491</v>
      </c>
      <c r="D61" s="17" t="s">
        <v>492</v>
      </c>
      <c r="E61" s="17" t="s">
        <v>493</v>
      </c>
      <c r="F61" s="17" t="s">
        <v>494</v>
      </c>
      <c r="G61" s="17" t="s">
        <v>495</v>
      </c>
      <c r="H61" s="17" t="s">
        <v>496</v>
      </c>
    </row>
    <row r="62" spans="2:8" ht="15" customHeight="1">
      <c r="B62" s="65" t="s">
        <v>1210</v>
      </c>
      <c r="C62" s="17" t="s">
        <v>497</v>
      </c>
      <c r="D62" s="17" t="s">
        <v>498</v>
      </c>
      <c r="E62" s="17" t="s">
        <v>499</v>
      </c>
      <c r="F62" s="17" t="s">
        <v>500</v>
      </c>
      <c r="G62" s="17" t="s">
        <v>501</v>
      </c>
      <c r="H62" s="17" t="s">
        <v>502</v>
      </c>
    </row>
    <row r="63" spans="2:8" ht="15" customHeight="1">
      <c r="B63" s="52"/>
      <c r="C63" s="51"/>
      <c r="D63" s="51"/>
      <c r="E63" s="51"/>
      <c r="F63" s="51"/>
      <c r="G63" s="51"/>
      <c r="H63" s="51"/>
    </row>
    <row r="64" spans="2:8" ht="15" customHeight="1">
      <c r="B64" s="52" t="s">
        <v>1211</v>
      </c>
      <c r="C64" s="51"/>
      <c r="D64" s="51"/>
      <c r="E64" s="51"/>
      <c r="F64" s="51"/>
      <c r="G64" s="51"/>
      <c r="H64" s="51"/>
    </row>
    <row r="65" spans="2:8" ht="15" customHeight="1">
      <c r="B65" s="50" t="s">
        <v>1195</v>
      </c>
      <c r="C65" s="17" t="s">
        <v>503</v>
      </c>
      <c r="D65" s="17" t="s">
        <v>504</v>
      </c>
      <c r="E65" s="17" t="s">
        <v>505</v>
      </c>
      <c r="F65" s="17" t="s">
        <v>506</v>
      </c>
      <c r="G65" s="17" t="s">
        <v>507</v>
      </c>
      <c r="H65" s="17" t="s">
        <v>508</v>
      </c>
    </row>
    <row r="66" spans="2:8" ht="15" customHeight="1">
      <c r="B66" s="50" t="s">
        <v>1196</v>
      </c>
      <c r="C66" s="17" t="s">
        <v>509</v>
      </c>
      <c r="D66" s="17" t="s">
        <v>510</v>
      </c>
      <c r="E66" s="17" t="s">
        <v>511</v>
      </c>
      <c r="F66" s="17" t="s">
        <v>512</v>
      </c>
      <c r="G66" s="17" t="s">
        <v>763</v>
      </c>
      <c r="H66" s="17" t="s">
        <v>764</v>
      </c>
    </row>
    <row r="67" spans="2:8" ht="15" customHeight="1">
      <c r="B67" s="50" t="s">
        <v>1197</v>
      </c>
      <c r="C67" s="17" t="s">
        <v>765</v>
      </c>
      <c r="D67" s="17" t="s">
        <v>766</v>
      </c>
      <c r="E67" s="17" t="s">
        <v>767</v>
      </c>
      <c r="F67" s="17" t="s">
        <v>768</v>
      </c>
      <c r="G67" s="17" t="s">
        <v>769</v>
      </c>
      <c r="H67" s="17" t="s">
        <v>770</v>
      </c>
    </row>
    <row r="68" spans="2:8" ht="15" customHeight="1">
      <c r="B68" s="50" t="s">
        <v>1198</v>
      </c>
      <c r="C68" s="17" t="s">
        <v>771</v>
      </c>
      <c r="D68" s="17" t="s">
        <v>772</v>
      </c>
      <c r="E68" s="17" t="s">
        <v>773</v>
      </c>
      <c r="F68" s="17" t="s">
        <v>774</v>
      </c>
      <c r="G68" s="17" t="s">
        <v>775</v>
      </c>
      <c r="H68" s="17" t="s">
        <v>776</v>
      </c>
    </row>
    <row r="69" spans="2:8" ht="15" customHeight="1">
      <c r="B69" s="50" t="s">
        <v>1199</v>
      </c>
      <c r="C69" s="17" t="s">
        <v>777</v>
      </c>
      <c r="D69" s="17" t="s">
        <v>778</v>
      </c>
      <c r="E69" s="17" t="s">
        <v>779</v>
      </c>
      <c r="F69" s="17" t="s">
        <v>780</v>
      </c>
      <c r="G69" s="17" t="s">
        <v>781</v>
      </c>
      <c r="H69" s="17" t="s">
        <v>782</v>
      </c>
    </row>
    <row r="70" spans="2:8" ht="15" customHeight="1">
      <c r="B70" s="50" t="s">
        <v>1200</v>
      </c>
      <c r="C70" s="17" t="s">
        <v>783</v>
      </c>
      <c r="D70" s="17" t="s">
        <v>784</v>
      </c>
      <c r="E70" s="17" t="s">
        <v>785</v>
      </c>
      <c r="F70" s="17" t="s">
        <v>786</v>
      </c>
      <c r="G70" s="17" t="s">
        <v>787</v>
      </c>
      <c r="H70" s="17" t="s">
        <v>788</v>
      </c>
    </row>
    <row r="71" spans="2:8" ht="15" customHeight="1">
      <c r="B71" s="50" t="s">
        <v>1201</v>
      </c>
      <c r="C71" s="17" t="s">
        <v>789</v>
      </c>
      <c r="D71" s="17" t="s">
        <v>790</v>
      </c>
      <c r="E71" s="17" t="s">
        <v>791</v>
      </c>
      <c r="F71" s="17" t="s">
        <v>792</v>
      </c>
      <c r="G71" s="17" t="s">
        <v>793</v>
      </c>
      <c r="H71" s="17" t="s">
        <v>794</v>
      </c>
    </row>
    <row r="72" spans="2:8" ht="15" customHeight="1">
      <c r="B72" s="52" t="s">
        <v>1212</v>
      </c>
      <c r="C72" s="17" t="s">
        <v>795</v>
      </c>
      <c r="D72" s="17" t="s">
        <v>796</v>
      </c>
      <c r="E72" s="17" t="s">
        <v>797</v>
      </c>
      <c r="F72" s="17" t="s">
        <v>798</v>
      </c>
      <c r="G72" s="17" t="s">
        <v>799</v>
      </c>
      <c r="H72" s="17" t="s">
        <v>800</v>
      </c>
    </row>
    <row r="73" spans="2:8" ht="15" customHeight="1">
      <c r="B73" s="50"/>
      <c r="C73" s="50"/>
      <c r="D73" s="50"/>
      <c r="E73" s="50"/>
      <c r="F73" s="50"/>
      <c r="G73" s="50"/>
      <c r="H73" s="50"/>
    </row>
    <row r="74" spans="2:8" ht="15" customHeight="1">
      <c r="B74" s="60" t="s">
        <v>1213</v>
      </c>
      <c r="C74" s="63"/>
      <c r="D74" s="63"/>
      <c r="E74" s="63"/>
      <c r="F74" s="63"/>
      <c r="G74" s="63"/>
      <c r="H74" s="63"/>
    </row>
    <row r="75" spans="2:8" ht="15" customHeight="1">
      <c r="B75" s="66" t="s">
        <v>1214</v>
      </c>
      <c r="C75" s="45"/>
      <c r="D75" s="45"/>
      <c r="E75" s="45"/>
      <c r="F75" s="45"/>
      <c r="G75" s="45"/>
      <c r="H75" s="45"/>
    </row>
    <row r="76" spans="2:8" ht="15" customHeight="1">
      <c r="B76" s="65" t="s">
        <v>1194</v>
      </c>
      <c r="C76" s="50"/>
      <c r="D76" s="50"/>
      <c r="E76" s="50"/>
      <c r="F76" s="50"/>
      <c r="G76" s="50"/>
      <c r="H76" s="50"/>
    </row>
    <row r="77" spans="2:8" ht="15" customHeight="1">
      <c r="B77" s="50" t="s">
        <v>1215</v>
      </c>
      <c r="C77" s="17" t="s">
        <v>801</v>
      </c>
      <c r="D77" s="17" t="s">
        <v>802</v>
      </c>
      <c r="E77" s="17" t="s">
        <v>803</v>
      </c>
      <c r="F77" s="17" t="s">
        <v>804</v>
      </c>
      <c r="G77" s="17" t="s">
        <v>805</v>
      </c>
      <c r="H77" s="17" t="s">
        <v>806</v>
      </c>
    </row>
    <row r="78" spans="2:8" ht="15" customHeight="1">
      <c r="B78" s="50" t="s">
        <v>1216</v>
      </c>
      <c r="C78" s="17" t="s">
        <v>807</v>
      </c>
      <c r="D78" s="17" t="s">
        <v>808</v>
      </c>
      <c r="E78" s="17" t="s">
        <v>809</v>
      </c>
      <c r="F78" s="17" t="s">
        <v>810</v>
      </c>
      <c r="G78" s="17" t="s">
        <v>811</v>
      </c>
      <c r="H78" s="17" t="s">
        <v>812</v>
      </c>
    </row>
    <row r="79" spans="2:8" ht="15" customHeight="1">
      <c r="B79" s="50" t="s">
        <v>1217</v>
      </c>
      <c r="C79" s="17" t="s">
        <v>813</v>
      </c>
      <c r="D79" s="17" t="s">
        <v>814</v>
      </c>
      <c r="E79" s="17" t="s">
        <v>815</v>
      </c>
      <c r="F79" s="17" t="s">
        <v>816</v>
      </c>
      <c r="G79" s="17" t="s">
        <v>817</v>
      </c>
      <c r="H79" s="17" t="s">
        <v>818</v>
      </c>
    </row>
    <row r="80" spans="2:8" ht="15" customHeight="1">
      <c r="B80" s="50" t="s">
        <v>1218</v>
      </c>
      <c r="C80" s="17" t="s">
        <v>819</v>
      </c>
      <c r="D80" s="17" t="s">
        <v>820</v>
      </c>
      <c r="E80" s="17" t="s">
        <v>821</v>
      </c>
      <c r="F80" s="17" t="s">
        <v>822</v>
      </c>
      <c r="G80" s="17" t="s">
        <v>823</v>
      </c>
      <c r="H80" s="17" t="s">
        <v>824</v>
      </c>
    </row>
    <row r="81" spans="2:8" ht="15" customHeight="1">
      <c r="B81" s="50" t="s">
        <v>1219</v>
      </c>
      <c r="C81" s="17" t="s">
        <v>825</v>
      </c>
      <c r="D81" s="17" t="s">
        <v>826</v>
      </c>
      <c r="E81" s="17" t="s">
        <v>827</v>
      </c>
      <c r="F81" s="17" t="s">
        <v>828</v>
      </c>
      <c r="G81" s="17" t="s">
        <v>829</v>
      </c>
      <c r="H81" s="17" t="s">
        <v>830</v>
      </c>
    </row>
    <row r="82" spans="2:8" ht="15" customHeight="1">
      <c r="B82" s="50" t="s">
        <v>1220</v>
      </c>
      <c r="C82" s="17" t="s">
        <v>831</v>
      </c>
      <c r="D82" s="17" t="s">
        <v>832</v>
      </c>
      <c r="E82" s="17" t="s">
        <v>833</v>
      </c>
      <c r="F82" s="17" t="s">
        <v>834</v>
      </c>
      <c r="G82" s="17" t="s">
        <v>835</v>
      </c>
      <c r="H82" s="17" t="s">
        <v>836</v>
      </c>
    </row>
    <row r="83" spans="2:8" ht="15" customHeight="1">
      <c r="B83" s="50" t="s">
        <v>1221</v>
      </c>
      <c r="C83" s="17" t="s">
        <v>837</v>
      </c>
      <c r="D83" s="17" t="s">
        <v>838</v>
      </c>
      <c r="E83" s="17" t="s">
        <v>839</v>
      </c>
      <c r="F83" s="17" t="s">
        <v>840</v>
      </c>
      <c r="G83" s="17" t="s">
        <v>841</v>
      </c>
      <c r="H83" s="17" t="s">
        <v>842</v>
      </c>
    </row>
    <row r="84" spans="2:8" ht="15" customHeight="1">
      <c r="B84" s="65" t="s">
        <v>1202</v>
      </c>
      <c r="C84" s="17" t="s">
        <v>843</v>
      </c>
      <c r="D84" s="17" t="s">
        <v>844</v>
      </c>
      <c r="E84" s="17" t="s">
        <v>845</v>
      </c>
      <c r="F84" s="17" t="s">
        <v>846</v>
      </c>
      <c r="G84" s="17" t="s">
        <v>847</v>
      </c>
      <c r="H84" s="17" t="s">
        <v>848</v>
      </c>
    </row>
    <row r="85" spans="2:8" ht="15" customHeight="1">
      <c r="B85" s="50"/>
      <c r="C85" s="51"/>
      <c r="D85" s="51"/>
      <c r="E85" s="51"/>
      <c r="F85" s="51"/>
      <c r="G85" s="51"/>
      <c r="H85" s="51"/>
    </row>
    <row r="86" spans="2:8" ht="15" customHeight="1">
      <c r="B86" s="65" t="s">
        <v>1203</v>
      </c>
      <c r="C86" s="51"/>
      <c r="D86" s="51"/>
      <c r="E86" s="51"/>
      <c r="F86" s="51"/>
      <c r="G86" s="51"/>
      <c r="H86" s="51"/>
    </row>
    <row r="87" spans="2:8" ht="15" customHeight="1">
      <c r="B87" s="50" t="s">
        <v>1215</v>
      </c>
      <c r="C87" s="17" t="s">
        <v>849</v>
      </c>
      <c r="D87" s="17" t="s">
        <v>850</v>
      </c>
      <c r="E87" s="17" t="s">
        <v>851</v>
      </c>
      <c r="F87" s="17" t="s">
        <v>852</v>
      </c>
      <c r="G87" s="17" t="s">
        <v>853</v>
      </c>
      <c r="H87" s="17" t="s">
        <v>854</v>
      </c>
    </row>
    <row r="88" spans="2:8" ht="15" customHeight="1">
      <c r="B88" s="50" t="s">
        <v>1216</v>
      </c>
      <c r="C88" s="17" t="s">
        <v>855</v>
      </c>
      <c r="D88" s="17" t="s">
        <v>856</v>
      </c>
      <c r="E88" s="17" t="s">
        <v>857</v>
      </c>
      <c r="F88" s="17" t="s">
        <v>858</v>
      </c>
      <c r="G88" s="17" t="s">
        <v>859</v>
      </c>
      <c r="H88" s="17" t="s">
        <v>860</v>
      </c>
    </row>
    <row r="89" spans="2:8" ht="15" customHeight="1">
      <c r="B89" s="50" t="s">
        <v>1217</v>
      </c>
      <c r="C89" s="17" t="s">
        <v>861</v>
      </c>
      <c r="D89" s="17" t="s">
        <v>862</v>
      </c>
      <c r="E89" s="17" t="s">
        <v>863</v>
      </c>
      <c r="F89" s="17" t="s">
        <v>864</v>
      </c>
      <c r="G89" s="17" t="s">
        <v>865</v>
      </c>
      <c r="H89" s="17" t="s">
        <v>866</v>
      </c>
    </row>
    <row r="90" spans="2:8" ht="15" customHeight="1">
      <c r="B90" s="50" t="s">
        <v>1218</v>
      </c>
      <c r="C90" s="17" t="s">
        <v>867</v>
      </c>
      <c r="D90" s="17" t="s">
        <v>868</v>
      </c>
      <c r="E90" s="17" t="s">
        <v>869</v>
      </c>
      <c r="F90" s="17" t="s">
        <v>870</v>
      </c>
      <c r="G90" s="17" t="s">
        <v>871</v>
      </c>
      <c r="H90" s="17" t="s">
        <v>872</v>
      </c>
    </row>
    <row r="91" spans="2:8" ht="15" customHeight="1">
      <c r="B91" s="50" t="s">
        <v>1219</v>
      </c>
      <c r="C91" s="17" t="s">
        <v>873</v>
      </c>
      <c r="D91" s="17" t="s">
        <v>874</v>
      </c>
      <c r="E91" s="17" t="s">
        <v>875</v>
      </c>
      <c r="F91" s="17" t="s">
        <v>876</v>
      </c>
      <c r="G91" s="17" t="s">
        <v>877</v>
      </c>
      <c r="H91" s="17" t="s">
        <v>878</v>
      </c>
    </row>
    <row r="92" spans="2:8" ht="15" customHeight="1">
      <c r="B92" s="50" t="s">
        <v>1220</v>
      </c>
      <c r="C92" s="17" t="s">
        <v>879</v>
      </c>
      <c r="D92" s="17" t="s">
        <v>880</v>
      </c>
      <c r="E92" s="17" t="s">
        <v>881</v>
      </c>
      <c r="F92" s="17" t="s">
        <v>882</v>
      </c>
      <c r="G92" s="17" t="s">
        <v>883</v>
      </c>
      <c r="H92" s="17" t="s">
        <v>884</v>
      </c>
    </row>
    <row r="93" spans="2:8" ht="15" customHeight="1">
      <c r="B93" s="50" t="s">
        <v>1221</v>
      </c>
      <c r="C93" s="17" t="s">
        <v>885</v>
      </c>
      <c r="D93" s="17" t="s">
        <v>886</v>
      </c>
      <c r="E93" s="17" t="s">
        <v>887</v>
      </c>
      <c r="F93" s="17" t="s">
        <v>888</v>
      </c>
      <c r="G93" s="17" t="s">
        <v>889</v>
      </c>
      <c r="H93" s="17" t="s">
        <v>890</v>
      </c>
    </row>
    <row r="94" spans="2:8" ht="15" customHeight="1">
      <c r="B94" s="65" t="s">
        <v>1204</v>
      </c>
      <c r="C94" s="17" t="s">
        <v>891</v>
      </c>
      <c r="D94" s="17" t="s">
        <v>892</v>
      </c>
      <c r="E94" s="17" t="s">
        <v>893</v>
      </c>
      <c r="F94" s="17" t="s">
        <v>894</v>
      </c>
      <c r="G94" s="17" t="s">
        <v>895</v>
      </c>
      <c r="H94" s="17" t="s">
        <v>896</v>
      </c>
    </row>
    <row r="95" spans="2:8" ht="15" customHeight="1">
      <c r="B95" s="50"/>
      <c r="C95" s="51"/>
      <c r="D95" s="51"/>
      <c r="E95" s="51"/>
      <c r="F95" s="51"/>
      <c r="G95" s="51"/>
      <c r="H95" s="51"/>
    </row>
    <row r="96" spans="2:8" ht="15" customHeight="1">
      <c r="B96" s="52" t="s">
        <v>1205</v>
      </c>
      <c r="C96" s="51"/>
      <c r="D96" s="51"/>
      <c r="E96" s="51"/>
      <c r="F96" s="51"/>
      <c r="G96" s="51"/>
      <c r="H96" s="51"/>
    </row>
    <row r="97" spans="2:8" ht="15" customHeight="1">
      <c r="B97" s="50" t="s">
        <v>1215</v>
      </c>
      <c r="C97" s="17" t="s">
        <v>897</v>
      </c>
      <c r="D97" s="17" t="s">
        <v>898</v>
      </c>
      <c r="E97" s="17" t="s">
        <v>899</v>
      </c>
      <c r="F97" s="17" t="s">
        <v>900</v>
      </c>
      <c r="G97" s="17" t="s">
        <v>901</v>
      </c>
      <c r="H97" s="17" t="s">
        <v>902</v>
      </c>
    </row>
    <row r="98" spans="2:8" ht="15" customHeight="1">
      <c r="B98" s="50" t="s">
        <v>1216</v>
      </c>
      <c r="C98" s="17" t="s">
        <v>903</v>
      </c>
      <c r="D98" s="17" t="s">
        <v>904</v>
      </c>
      <c r="E98" s="17" t="s">
        <v>905</v>
      </c>
      <c r="F98" s="17" t="s">
        <v>906</v>
      </c>
      <c r="G98" s="17" t="s">
        <v>907</v>
      </c>
      <c r="H98" s="17" t="s">
        <v>908</v>
      </c>
    </row>
    <row r="99" spans="2:8" ht="15" customHeight="1">
      <c r="B99" s="50" t="s">
        <v>1217</v>
      </c>
      <c r="C99" s="17" t="s">
        <v>909</v>
      </c>
      <c r="D99" s="17" t="s">
        <v>910</v>
      </c>
      <c r="E99" s="17" t="s">
        <v>911</v>
      </c>
      <c r="F99" s="17" t="s">
        <v>912</v>
      </c>
      <c r="G99" s="17" t="s">
        <v>913</v>
      </c>
      <c r="H99" s="17" t="s">
        <v>914</v>
      </c>
    </row>
    <row r="100" spans="2:8" ht="15" customHeight="1">
      <c r="B100" s="50" t="s">
        <v>1218</v>
      </c>
      <c r="C100" s="17" t="s">
        <v>915</v>
      </c>
      <c r="D100" s="17" t="s">
        <v>916</v>
      </c>
      <c r="E100" s="17" t="s">
        <v>917</v>
      </c>
      <c r="F100" s="17" t="s">
        <v>918</v>
      </c>
      <c r="G100" s="17" t="s">
        <v>919</v>
      </c>
      <c r="H100" s="17" t="s">
        <v>920</v>
      </c>
    </row>
    <row r="101" spans="2:8" ht="15" customHeight="1">
      <c r="B101" s="50" t="s">
        <v>1219</v>
      </c>
      <c r="C101" s="17" t="s">
        <v>921</v>
      </c>
      <c r="D101" s="17" t="s">
        <v>922</v>
      </c>
      <c r="E101" s="17" t="s">
        <v>923</v>
      </c>
      <c r="F101" s="17" t="s">
        <v>924</v>
      </c>
      <c r="G101" s="17" t="s">
        <v>925</v>
      </c>
      <c r="H101" s="17" t="s">
        <v>926</v>
      </c>
    </row>
    <row r="102" spans="2:8" ht="15" customHeight="1">
      <c r="B102" s="50" t="s">
        <v>1220</v>
      </c>
      <c r="C102" s="17" t="s">
        <v>927</v>
      </c>
      <c r="D102" s="17" t="s">
        <v>928</v>
      </c>
      <c r="E102" s="17" t="s">
        <v>929</v>
      </c>
      <c r="F102" s="17" t="s">
        <v>930</v>
      </c>
      <c r="G102" s="17" t="s">
        <v>931</v>
      </c>
      <c r="H102" s="17" t="s">
        <v>932</v>
      </c>
    </row>
    <row r="103" spans="2:8" ht="15" customHeight="1">
      <c r="B103" s="50" t="s">
        <v>1221</v>
      </c>
      <c r="C103" s="17" t="s">
        <v>933</v>
      </c>
      <c r="D103" s="17" t="s">
        <v>934</v>
      </c>
      <c r="E103" s="17" t="s">
        <v>935</v>
      </c>
      <c r="F103" s="17" t="s">
        <v>936</v>
      </c>
      <c r="G103" s="17" t="s">
        <v>937</v>
      </c>
      <c r="H103" s="17" t="s">
        <v>938</v>
      </c>
    </row>
    <row r="104" spans="2:8" ht="15" customHeight="1">
      <c r="B104" s="52" t="s">
        <v>1206</v>
      </c>
      <c r="C104" s="17" t="s">
        <v>939</v>
      </c>
      <c r="D104" s="17" t="s">
        <v>940</v>
      </c>
      <c r="E104" s="17" t="s">
        <v>941</v>
      </c>
      <c r="F104" s="17" t="s">
        <v>942</v>
      </c>
      <c r="G104" s="17" t="s">
        <v>943</v>
      </c>
      <c r="H104" s="17" t="s">
        <v>944</v>
      </c>
    </row>
    <row r="105" spans="2:8" ht="15" customHeight="1">
      <c r="B105" s="50"/>
      <c r="C105" s="51"/>
      <c r="D105" s="51"/>
      <c r="E105" s="51"/>
      <c r="F105" s="51"/>
      <c r="G105" s="51"/>
      <c r="H105" s="51"/>
    </row>
    <row r="106" spans="2:8" ht="15" customHeight="1">
      <c r="B106" s="52" t="s">
        <v>1207</v>
      </c>
      <c r="C106" s="51"/>
      <c r="D106" s="51"/>
      <c r="E106" s="51"/>
      <c r="F106" s="51"/>
      <c r="G106" s="51"/>
      <c r="H106" s="51"/>
    </row>
    <row r="107" spans="2:8" ht="15" customHeight="1">
      <c r="B107" s="50" t="s">
        <v>1215</v>
      </c>
      <c r="C107" s="17" t="s">
        <v>945</v>
      </c>
      <c r="D107" s="17" t="s">
        <v>946</v>
      </c>
      <c r="E107" s="17" t="s">
        <v>947</v>
      </c>
      <c r="F107" s="17" t="s">
        <v>948</v>
      </c>
      <c r="G107" s="17" t="s">
        <v>949</v>
      </c>
      <c r="H107" s="17" t="s">
        <v>950</v>
      </c>
    </row>
    <row r="108" spans="2:8" ht="15" customHeight="1">
      <c r="B108" s="50" t="s">
        <v>1216</v>
      </c>
      <c r="C108" s="17" t="s">
        <v>951</v>
      </c>
      <c r="D108" s="17" t="s">
        <v>952</v>
      </c>
      <c r="E108" s="17" t="s">
        <v>953</v>
      </c>
      <c r="F108" s="17" t="s">
        <v>954</v>
      </c>
      <c r="G108" s="17" t="s">
        <v>955</v>
      </c>
      <c r="H108" s="17" t="s">
        <v>956</v>
      </c>
    </row>
    <row r="109" spans="2:8" ht="15" customHeight="1">
      <c r="B109" s="50" t="s">
        <v>1217</v>
      </c>
      <c r="C109" s="17" t="s">
        <v>957</v>
      </c>
      <c r="D109" s="17" t="s">
        <v>958</v>
      </c>
      <c r="E109" s="17" t="s">
        <v>959</v>
      </c>
      <c r="F109" s="17" t="s">
        <v>960</v>
      </c>
      <c r="G109" s="17" t="s">
        <v>961</v>
      </c>
      <c r="H109" s="17" t="s">
        <v>962</v>
      </c>
    </row>
    <row r="110" spans="2:8" ht="15" customHeight="1">
      <c r="B110" s="50" t="s">
        <v>1218</v>
      </c>
      <c r="C110" s="17" t="s">
        <v>963</v>
      </c>
      <c r="D110" s="17" t="s">
        <v>964</v>
      </c>
      <c r="E110" s="17" t="s">
        <v>965</v>
      </c>
      <c r="F110" s="17" t="s">
        <v>966</v>
      </c>
      <c r="G110" s="17" t="s">
        <v>967</v>
      </c>
      <c r="H110" s="17" t="s">
        <v>968</v>
      </c>
    </row>
    <row r="111" spans="2:8" ht="15" customHeight="1">
      <c r="B111" s="50" t="s">
        <v>1219</v>
      </c>
      <c r="C111" s="17" t="s">
        <v>969</v>
      </c>
      <c r="D111" s="17" t="s">
        <v>970</v>
      </c>
      <c r="E111" s="17" t="s">
        <v>971</v>
      </c>
      <c r="F111" s="17" t="s">
        <v>972</v>
      </c>
      <c r="G111" s="17" t="s">
        <v>973</v>
      </c>
      <c r="H111" s="17" t="s">
        <v>974</v>
      </c>
    </row>
    <row r="112" spans="2:8" ht="15" customHeight="1">
      <c r="B112" s="50" t="s">
        <v>1220</v>
      </c>
      <c r="C112" s="17" t="s">
        <v>975</v>
      </c>
      <c r="D112" s="17" t="s">
        <v>976</v>
      </c>
      <c r="E112" s="17" t="s">
        <v>977</v>
      </c>
      <c r="F112" s="17" t="s">
        <v>978</v>
      </c>
      <c r="G112" s="17" t="s">
        <v>979</v>
      </c>
      <c r="H112" s="17" t="s">
        <v>980</v>
      </c>
    </row>
    <row r="113" spans="2:8" ht="15" customHeight="1">
      <c r="B113" s="50" t="s">
        <v>1221</v>
      </c>
      <c r="C113" s="17" t="s">
        <v>981</v>
      </c>
      <c r="D113" s="17" t="s">
        <v>982</v>
      </c>
      <c r="E113" s="17" t="s">
        <v>983</v>
      </c>
      <c r="F113" s="17" t="s">
        <v>984</v>
      </c>
      <c r="G113" s="17" t="s">
        <v>985</v>
      </c>
      <c r="H113" s="17" t="s">
        <v>986</v>
      </c>
    </row>
    <row r="114" spans="2:8" ht="15" customHeight="1">
      <c r="B114" s="52" t="s">
        <v>1208</v>
      </c>
      <c r="C114" s="17" t="s">
        <v>987</v>
      </c>
      <c r="D114" s="17" t="s">
        <v>988</v>
      </c>
      <c r="E114" s="17" t="s">
        <v>989</v>
      </c>
      <c r="F114" s="17" t="s">
        <v>990</v>
      </c>
      <c r="G114" s="17" t="s">
        <v>991</v>
      </c>
      <c r="H114" s="17" t="s">
        <v>992</v>
      </c>
    </row>
    <row r="115" spans="2:8" ht="15" customHeight="1">
      <c r="B115" s="50"/>
      <c r="C115" s="51"/>
      <c r="D115" s="51"/>
      <c r="E115" s="51"/>
      <c r="F115" s="51"/>
      <c r="G115" s="51"/>
      <c r="H115" s="51"/>
    </row>
    <row r="116" spans="2:8" ht="15" customHeight="1">
      <c r="B116" s="52" t="s">
        <v>1227</v>
      </c>
      <c r="C116" s="51"/>
      <c r="D116" s="51"/>
      <c r="E116" s="51"/>
      <c r="F116" s="51"/>
      <c r="G116" s="51"/>
      <c r="H116" s="51"/>
    </row>
    <row r="117" spans="2:8" ht="15" customHeight="1">
      <c r="B117" s="50" t="s">
        <v>1215</v>
      </c>
      <c r="C117" s="17" t="s">
        <v>993</v>
      </c>
      <c r="D117" s="17" t="s">
        <v>994</v>
      </c>
      <c r="E117" s="17" t="s">
        <v>995</v>
      </c>
      <c r="F117" s="17" t="s">
        <v>996</v>
      </c>
      <c r="G117" s="17" t="s">
        <v>997</v>
      </c>
      <c r="H117" s="17" t="s">
        <v>998</v>
      </c>
    </row>
    <row r="118" spans="2:8" ht="15" customHeight="1">
      <c r="B118" s="50" t="s">
        <v>1216</v>
      </c>
      <c r="C118" s="17" t="s">
        <v>999</v>
      </c>
      <c r="D118" s="17" t="s">
        <v>1000</v>
      </c>
      <c r="E118" s="17" t="s">
        <v>1001</v>
      </c>
      <c r="F118" s="17" t="s">
        <v>1002</v>
      </c>
      <c r="G118" s="17" t="s">
        <v>1003</v>
      </c>
      <c r="H118" s="17" t="s">
        <v>1004</v>
      </c>
    </row>
    <row r="119" spans="2:8" ht="15" customHeight="1">
      <c r="B119" s="50" t="s">
        <v>1217</v>
      </c>
      <c r="C119" s="17" t="s">
        <v>1005</v>
      </c>
      <c r="D119" s="17" t="s">
        <v>1006</v>
      </c>
      <c r="E119" s="17" t="s">
        <v>1007</v>
      </c>
      <c r="F119" s="17" t="s">
        <v>1008</v>
      </c>
      <c r="G119" s="17" t="s">
        <v>1009</v>
      </c>
      <c r="H119" s="17" t="s">
        <v>1010</v>
      </c>
    </row>
    <row r="120" spans="2:8" ht="15" customHeight="1">
      <c r="B120" s="50" t="s">
        <v>1218</v>
      </c>
      <c r="C120" s="17" t="s">
        <v>1011</v>
      </c>
      <c r="D120" s="17" t="s">
        <v>1012</v>
      </c>
      <c r="E120" s="17" t="s">
        <v>1089</v>
      </c>
      <c r="F120" s="17" t="s">
        <v>1090</v>
      </c>
      <c r="G120" s="17" t="s">
        <v>1091</v>
      </c>
      <c r="H120" s="17" t="s">
        <v>1092</v>
      </c>
    </row>
    <row r="121" spans="2:8" ht="15" customHeight="1">
      <c r="B121" s="50" t="s">
        <v>1219</v>
      </c>
      <c r="C121" s="17" t="s">
        <v>1093</v>
      </c>
      <c r="D121" s="17" t="s">
        <v>1094</v>
      </c>
      <c r="E121" s="17" t="s">
        <v>1095</v>
      </c>
      <c r="F121" s="17" t="s">
        <v>1096</v>
      </c>
      <c r="G121" s="17" t="s">
        <v>1097</v>
      </c>
      <c r="H121" s="17" t="s">
        <v>1098</v>
      </c>
    </row>
    <row r="122" spans="2:8" ht="15" customHeight="1">
      <c r="B122" s="50" t="s">
        <v>1220</v>
      </c>
      <c r="C122" s="17" t="s">
        <v>1099</v>
      </c>
      <c r="D122" s="17" t="s">
        <v>1100</v>
      </c>
      <c r="E122" s="17" t="s">
        <v>1101</v>
      </c>
      <c r="F122" s="17" t="s">
        <v>1102</v>
      </c>
      <c r="G122" s="17" t="s">
        <v>1103</v>
      </c>
      <c r="H122" s="17" t="s">
        <v>1104</v>
      </c>
    </row>
    <row r="123" spans="2:8" ht="15" customHeight="1">
      <c r="B123" s="50" t="s">
        <v>1221</v>
      </c>
      <c r="C123" s="17" t="s">
        <v>1105</v>
      </c>
      <c r="D123" s="17" t="s">
        <v>1106</v>
      </c>
      <c r="E123" s="17" t="s">
        <v>1107</v>
      </c>
      <c r="F123" s="17" t="s">
        <v>1108</v>
      </c>
      <c r="G123" s="17" t="s">
        <v>1109</v>
      </c>
      <c r="H123" s="17" t="s">
        <v>1110</v>
      </c>
    </row>
    <row r="124" spans="2:8" ht="15" customHeight="1">
      <c r="B124" s="65" t="s">
        <v>1210</v>
      </c>
      <c r="C124" s="17" t="s">
        <v>1111</v>
      </c>
      <c r="D124" s="17" t="s">
        <v>1112</v>
      </c>
      <c r="E124" s="17" t="s">
        <v>1113</v>
      </c>
      <c r="F124" s="17" t="s">
        <v>1114</v>
      </c>
      <c r="G124" s="17" t="s">
        <v>1115</v>
      </c>
      <c r="H124" s="17" t="s">
        <v>1116</v>
      </c>
    </row>
    <row r="125" spans="2:8" ht="15" customHeight="1">
      <c r="B125" s="52"/>
      <c r="C125" s="51"/>
      <c r="D125" s="51"/>
      <c r="E125" s="51"/>
      <c r="F125" s="51"/>
      <c r="G125" s="51"/>
      <c r="H125" s="51"/>
    </row>
    <row r="126" spans="2:8" ht="15" customHeight="1">
      <c r="B126" s="52" t="s">
        <v>1211</v>
      </c>
      <c r="C126" s="51"/>
      <c r="D126" s="51"/>
      <c r="E126" s="51"/>
      <c r="F126" s="51"/>
      <c r="G126" s="51"/>
      <c r="H126" s="51"/>
    </row>
    <row r="127" spans="2:8" ht="15" customHeight="1">
      <c r="B127" s="50" t="s">
        <v>1215</v>
      </c>
      <c r="C127" s="17" t="s">
        <v>1117</v>
      </c>
      <c r="D127" s="17" t="s">
        <v>1118</v>
      </c>
      <c r="E127" s="17" t="s">
        <v>1119</v>
      </c>
      <c r="F127" s="17" t="s">
        <v>1120</v>
      </c>
      <c r="G127" s="17" t="s">
        <v>1121</v>
      </c>
      <c r="H127" s="17" t="s">
        <v>1122</v>
      </c>
    </row>
    <row r="128" spans="2:8" ht="15" customHeight="1">
      <c r="B128" s="50" t="s">
        <v>1216</v>
      </c>
      <c r="C128" s="17" t="s">
        <v>1123</v>
      </c>
      <c r="D128" s="17" t="s">
        <v>1124</v>
      </c>
      <c r="E128" s="17" t="s">
        <v>1125</v>
      </c>
      <c r="F128" s="17" t="s">
        <v>1126</v>
      </c>
      <c r="G128" s="17" t="s">
        <v>1127</v>
      </c>
      <c r="H128" s="17" t="s">
        <v>1128</v>
      </c>
    </row>
    <row r="129" spans="2:8" ht="15" customHeight="1">
      <c r="B129" s="50" t="s">
        <v>1217</v>
      </c>
      <c r="C129" s="17" t="s">
        <v>1129</v>
      </c>
      <c r="D129" s="17" t="s">
        <v>1130</v>
      </c>
      <c r="E129" s="17" t="s">
        <v>1131</v>
      </c>
      <c r="F129" s="17" t="s">
        <v>1132</v>
      </c>
      <c r="G129" s="17" t="s">
        <v>1133</v>
      </c>
      <c r="H129" s="17" t="s">
        <v>1134</v>
      </c>
    </row>
    <row r="130" spans="2:8" ht="15" customHeight="1">
      <c r="B130" s="50" t="s">
        <v>1218</v>
      </c>
      <c r="C130" s="17" t="s">
        <v>1135</v>
      </c>
      <c r="D130" s="17" t="s">
        <v>1136</v>
      </c>
      <c r="E130" s="17" t="s">
        <v>1137</v>
      </c>
      <c r="F130" s="17" t="s">
        <v>1138</v>
      </c>
      <c r="G130" s="17" t="s">
        <v>1139</v>
      </c>
      <c r="H130" s="17" t="s">
        <v>1140</v>
      </c>
    </row>
    <row r="131" spans="2:8" ht="15" customHeight="1">
      <c r="B131" s="50" t="s">
        <v>1219</v>
      </c>
      <c r="C131" s="17" t="s">
        <v>1141</v>
      </c>
      <c r="D131" s="17" t="s">
        <v>1142</v>
      </c>
      <c r="E131" s="17" t="s">
        <v>1143</v>
      </c>
      <c r="F131" s="17" t="s">
        <v>1144</v>
      </c>
      <c r="G131" s="17" t="s">
        <v>1145</v>
      </c>
      <c r="H131" s="17" t="s">
        <v>1146</v>
      </c>
    </row>
    <row r="132" spans="2:8" ht="15" customHeight="1">
      <c r="B132" s="50" t="s">
        <v>1220</v>
      </c>
      <c r="C132" s="17" t="s">
        <v>1147</v>
      </c>
      <c r="D132" s="17" t="s">
        <v>1148</v>
      </c>
      <c r="E132" s="17" t="s">
        <v>1149</v>
      </c>
      <c r="F132" s="17" t="s">
        <v>1150</v>
      </c>
      <c r="G132" s="17" t="s">
        <v>1151</v>
      </c>
      <c r="H132" s="17" t="s">
        <v>1152</v>
      </c>
    </row>
    <row r="133" spans="2:8" ht="15" customHeight="1">
      <c r="B133" s="50" t="s">
        <v>1221</v>
      </c>
      <c r="C133" s="17" t="s">
        <v>1153</v>
      </c>
      <c r="D133" s="17" t="s">
        <v>1154</v>
      </c>
      <c r="E133" s="17" t="s">
        <v>1155</v>
      </c>
      <c r="F133" s="17" t="s">
        <v>1156</v>
      </c>
      <c r="G133" s="17" t="s">
        <v>1157</v>
      </c>
      <c r="H133" s="17" t="s">
        <v>1158</v>
      </c>
    </row>
    <row r="134" spans="2:8" ht="15" customHeight="1">
      <c r="B134" s="52" t="s">
        <v>1222</v>
      </c>
      <c r="C134" s="17" t="s">
        <v>1159</v>
      </c>
      <c r="D134" s="17" t="s">
        <v>1160</v>
      </c>
      <c r="E134" s="17" t="s">
        <v>1161</v>
      </c>
      <c r="F134" s="17" t="s">
        <v>1162</v>
      </c>
      <c r="G134" s="17" t="s">
        <v>1163</v>
      </c>
      <c r="H134" s="17" t="s">
        <v>1164</v>
      </c>
    </row>
    <row r="135" spans="2:8" ht="15" customHeight="1">
      <c r="B135" s="55"/>
      <c r="C135" s="55"/>
      <c r="D135" s="55"/>
      <c r="E135" s="55"/>
      <c r="F135" s="55"/>
      <c r="G135" s="55"/>
      <c r="H135" s="55"/>
    </row>
    <row r="136" spans="2:8" ht="15" customHeight="1">
      <c r="B136" s="27" t="str">
        <f ca="1">"© Commonwealth of Australia "&amp;YEAR(TODAY())</f>
        <v>© Commonwealth of Australia 2022</v>
      </c>
      <c r="C136" s="56"/>
      <c r="D136" s="56"/>
      <c r="E136" s="56"/>
      <c r="F136" s="56"/>
      <c r="G136" s="56"/>
      <c r="H136" s="56"/>
    </row>
  </sheetData>
  <mergeCells count="4">
    <mergeCell ref="B5:L5"/>
    <mergeCell ref="B6:L6"/>
    <mergeCell ref="A8:H8"/>
    <mergeCell ref="C9:H9"/>
  </mergeCells>
  <hyperlinks>
    <hyperlink ref="C15" location="A124858826A" display="A124858826A" xr:uid="{34E6C988-8229-4750-9F40-4392401064D5}"/>
    <hyperlink ref="D15" location="A124857674J" display="A124857674J" xr:uid="{08A25371-893F-466C-8357-F7FD5421E2C6}"/>
    <hyperlink ref="E15" location="A124859210W" display="A124859210W" xr:uid="{ED3A90FB-5623-4FC6-97E5-5F75B0C9C648}"/>
    <hyperlink ref="F15" location="A124859594V" display="A124859594V" xr:uid="{6FEC1CB8-352D-48AB-B7E2-9F150FCFD1B7}"/>
    <hyperlink ref="G15" location="A124858058W" display="A124858058W" xr:uid="{D991169C-A24B-4192-82B7-82DDEFC1DA58}"/>
    <hyperlink ref="H15" location="A124858442R" display="A124858442R" xr:uid="{76F35B5F-2F19-4F59-B6A4-1516C41026D5}"/>
    <hyperlink ref="C16" location="A124858722J" display="A124858722J" xr:uid="{AA8190A6-DDF2-4E6D-B8C1-910481C38461}"/>
    <hyperlink ref="D16" location="A124857570R" display="A124857570R" xr:uid="{9D4FD91A-B4AE-494C-92D0-72C032E96C0C}"/>
    <hyperlink ref="E16" location="A124859106W" display="A124859106W" xr:uid="{ACA83294-738E-4ACC-B29B-857DBA1E1DFE}"/>
    <hyperlink ref="F16" location="A124859490A" display="A124859490A" xr:uid="{277026DF-E92E-4D3A-964A-0C1B54AE70AE}"/>
    <hyperlink ref="G16" location="A124857954A" display="A124857954A" xr:uid="{C7770D79-CB06-4E3A-AA27-F03D1716C56F}"/>
    <hyperlink ref="H16" location="A124858338R" display="A124858338R" xr:uid="{C7BEACC2-72CC-483F-9B98-3E7065F73A52}"/>
    <hyperlink ref="C17" location="A124858830T" display="A124858830T" xr:uid="{3778F023-FEA7-428A-B9A6-1ADBAE747035}"/>
    <hyperlink ref="D17" location="A124857678T" display="A124857678T" xr:uid="{E6665A0C-DCD7-4264-AACA-99F519825163}"/>
    <hyperlink ref="E17" location="A124859214F" display="A124859214F" xr:uid="{DDA537B3-5D87-48C5-B08D-22C053CAF282}"/>
    <hyperlink ref="F17" location="A124859598C" display="A124859598C" xr:uid="{87FE129B-AA77-467B-8E3D-9C5B7988B8A8}"/>
    <hyperlink ref="G17" location="A124858062L" display="A124858062L" xr:uid="{29E78B6F-FB4B-42C0-95C2-F0A233CA6D94}"/>
    <hyperlink ref="H17" location="A124858446X" display="A124858446X" xr:uid="{7A8F1253-4892-40B7-8183-0785CA4E9736}"/>
    <hyperlink ref="C18" location="A124858834A" display="A124858834A" xr:uid="{977D1EC5-7104-40D5-9821-8DCD83683AAD}"/>
    <hyperlink ref="D18" location="A124857682J" display="A124857682J" xr:uid="{44FE1E3B-B67A-4836-8124-DB19AD4C955D}"/>
    <hyperlink ref="E18" location="A124859218R" display="A124859218R" xr:uid="{F4932BD4-8D21-4452-B4A0-E451087303E8}"/>
    <hyperlink ref="F18" location="A124859602J" display="A124859602J" xr:uid="{0BDD9F52-0D9C-4C98-B1B7-18C59CC3CF37}"/>
    <hyperlink ref="G18" location="A124858066W" display="A124858066W" xr:uid="{CD0B942C-6767-4EB0-B9B2-2215B946EC6A}"/>
    <hyperlink ref="H18" location="A124858450R" display="A124858450R" xr:uid="{325DF9AE-DF5C-411F-B083-12EFC749DE50}"/>
    <hyperlink ref="C19" location="A124858726T" display="A124858726T" xr:uid="{1414C77E-9E7F-4C04-9D96-3ABCCFAB8C97}"/>
    <hyperlink ref="D19" location="A124857574X" display="A124857574X" xr:uid="{72559F15-1D23-40E2-8B5E-7C43B2397770}"/>
    <hyperlink ref="E19" location="A124859110L" display="A124859110L" xr:uid="{5A54C3FE-97E7-4B41-911A-5B2804290CD4}"/>
    <hyperlink ref="F19" location="A124859494K" display="A124859494K" xr:uid="{364545A5-1379-4103-8D38-F706C6260314}"/>
    <hyperlink ref="G19" location="A124857958K" display="A124857958K" xr:uid="{F9E6859F-14B6-4181-8320-E06C533C95B6}"/>
    <hyperlink ref="H19" location="A124858342F" display="A124858342F" xr:uid="{DE87B48B-6B15-4A96-AB77-12F0EC10E074}"/>
    <hyperlink ref="C20" location="A124858730J" display="A124858730J" xr:uid="{FF9D592E-6B30-4B2D-88E5-1E11FADEEA85}"/>
    <hyperlink ref="D20" location="A124857578J" display="A124857578J" xr:uid="{C1BE39DB-C8B7-42E7-9785-75C605CD8B3E}"/>
    <hyperlink ref="E20" location="A124859114W" display="A124859114W" xr:uid="{827EBC1A-AA21-41FC-B351-8C32EE849643}"/>
    <hyperlink ref="F20" location="A124859498V" display="A124859498V" xr:uid="{E9560D60-45EE-4BB9-BE4E-70D3A5B8B20B}"/>
    <hyperlink ref="G20" location="A124857962A" display="A124857962A" xr:uid="{8781B6FB-3A39-4AA8-B25F-2B693BC40AB0}"/>
    <hyperlink ref="H20" location="A124858346R" display="A124858346R" xr:uid="{715FC1B0-5E48-43D0-963F-BF4085E081AF}"/>
    <hyperlink ref="C21" location="A124858786V" display="A124858786V" xr:uid="{BBA50BE3-DEC0-4E62-8CA5-1AF27519C4D6}"/>
    <hyperlink ref="D21" location="A124857634R" display="A124857634R" xr:uid="{210F7C4E-DF72-4A5A-84B2-7B441FCE169E}"/>
    <hyperlink ref="E21" location="A124859170R" display="A124859170R" xr:uid="{645DA726-2139-4FF9-94D8-02294CF0FE22}"/>
    <hyperlink ref="F21" location="A124859554A" display="A124859554A" xr:uid="{3DC01BF6-2114-4B5D-B238-002C4B1A2762}"/>
    <hyperlink ref="G21" location="A124858018C" display="A124858018C" xr:uid="{575EB257-772C-41F0-A217-5D58CF4A2219}"/>
    <hyperlink ref="H21" location="A124858402W" display="A124858402W" xr:uid="{B90F95DA-644A-459F-8282-40D6C5777C35}"/>
    <hyperlink ref="C22" location="A124858666A" display="A124858666A" xr:uid="{D17F6DA8-B0C0-4D56-A469-506FDA576D0C}"/>
    <hyperlink ref="D22" location="A124857514W" display="A124857514W" xr:uid="{C3E3D9B9-68AC-459C-8A1C-2ECE2FC5ABC9}"/>
    <hyperlink ref="E22" location="A124859050W" display="A124859050W" xr:uid="{AB5E5BF7-8D83-4050-AA99-896343F6CF0E}"/>
    <hyperlink ref="F22" location="A124859434J" display="A124859434J" xr:uid="{BFA37EE0-7766-4D18-BDCF-3EFC71854492}"/>
    <hyperlink ref="G22" location="A124857898V" display="A124857898V" xr:uid="{C8AB5A25-76A9-48B4-9302-DCE5C5DA0B27}"/>
    <hyperlink ref="H22" location="A124858282R" display="A124858282R" xr:uid="{EA656B40-6928-4118-BD64-3C0A7DBBEE5E}"/>
    <hyperlink ref="C25" location="A124858838K" display="A124858838K" xr:uid="{C11C2178-9942-4DA4-A30B-16B2DF90DCD9}"/>
    <hyperlink ref="D25" location="A124857686T" display="A124857686T" xr:uid="{699BE587-82F1-4C75-8E3C-1395FBC6AB76}"/>
    <hyperlink ref="E25" location="A124859222F" display="A124859222F" xr:uid="{DC0A0255-7CA1-4089-BEBE-50B5384CE12D}"/>
    <hyperlink ref="F25" location="A124859606T" display="A124859606T" xr:uid="{F052A669-B61E-446B-A86A-52B0068F80CB}"/>
    <hyperlink ref="G25" location="A124858070L" display="A124858070L" xr:uid="{A12CC4EC-3D08-4DFF-B695-9D56AF00991A}"/>
    <hyperlink ref="H25" location="A124858454X" display="A124858454X" xr:uid="{8897E034-C511-4055-8920-9910A2E92D9B}"/>
    <hyperlink ref="C26" location="A124858790K" display="A124858790K" xr:uid="{2DCD419C-8465-4417-8489-4ABE72A9F211}"/>
    <hyperlink ref="D26" location="A124857638X" display="A124857638X" xr:uid="{D250CB1B-3598-4699-A07B-0E6DE2E36BFA}"/>
    <hyperlink ref="E26" location="A124859174X" display="A124859174X" xr:uid="{96326201-021C-44BE-B02F-6311810D101C}"/>
    <hyperlink ref="F26" location="A124859558K" display="A124859558K" xr:uid="{7AEEE2A1-8792-4498-8B35-D0C882E0D045}"/>
    <hyperlink ref="G26" location="A124858022V" display="A124858022V" xr:uid="{C12A3A27-A4D7-46E5-816A-D12C499413E2}"/>
    <hyperlink ref="H26" location="A124858406F" display="A124858406F" xr:uid="{9DB2FCB7-214E-4063-BB3A-0BABF1ECE339}"/>
    <hyperlink ref="C27" location="A124858870K" display="A124858870K" xr:uid="{EA170741-C1A1-4EBD-8455-59F56D3D3B98}"/>
    <hyperlink ref="D27" location="A124857718X" display="A124857718X" xr:uid="{F48CE893-7A08-4D9A-A0AD-871EDF56BC24}"/>
    <hyperlink ref="E27" location="A124859254X" display="A124859254X" xr:uid="{72A36926-6E41-4C25-9480-8156A2479C80}"/>
    <hyperlink ref="F27" location="A124859638K" display="A124859638K" xr:uid="{BFE42C5E-8F7D-44D1-A519-A5EFBEF1731C}"/>
    <hyperlink ref="G27" location="A124858102V" display="A124858102V" xr:uid="{084C6B86-F73F-4FC1-8F5A-96DB8B4B0D03}"/>
    <hyperlink ref="H27" location="A124858486T" display="A124858486T" xr:uid="{D5E2A36A-0A73-463E-A333-E34D71228E20}"/>
    <hyperlink ref="C28" location="A124858670T" display="A124858670T" xr:uid="{CA02B68C-99F4-421A-9BE5-40A3A7F08D63}"/>
    <hyperlink ref="D28" location="A124857518F" display="A124857518F" xr:uid="{1107EC17-98D6-40C6-9345-EF9114B66575}"/>
    <hyperlink ref="E28" location="A124859054F" display="A124859054F" xr:uid="{22C45645-0AEF-42E7-A6E7-526411101D02}"/>
    <hyperlink ref="F28" location="A124859438T" display="A124859438T" xr:uid="{B8F017B5-BDD4-4DE9-BB3E-434D2E2CA596}"/>
    <hyperlink ref="G28" location="A124857902X" display="A124857902X" xr:uid="{D6E42050-922A-4583-97FC-90234E105CE0}"/>
    <hyperlink ref="H28" location="A124858286X" display="A124858286X" xr:uid="{178CBEDC-B0C3-4473-B38B-200C626FFE8E}"/>
    <hyperlink ref="C29" location="A124858530R" display="A124858530R" xr:uid="{4D02045E-7C16-4EA5-8B94-6EC704161256}"/>
    <hyperlink ref="D29" location="A124857378R" display="A124857378R" xr:uid="{39B459CC-8781-463F-999E-56B2FC4C59D1}"/>
    <hyperlink ref="E29" location="A124858914A" display="A124858914A" xr:uid="{E7856096-96B3-4E4F-A23E-87499E0BED84}"/>
    <hyperlink ref="F29" location="A124859298A" display="A124859298A" xr:uid="{C8748DF1-8F53-49A5-9949-77BFA1806A57}"/>
    <hyperlink ref="G29" location="A124857762J" display="A124857762J" xr:uid="{9CCB8BF7-97F7-40C3-944A-78D0ECDBBDB6}"/>
    <hyperlink ref="H29" location="A124858146W" display="A124858146W" xr:uid="{5A60F358-B86E-4B41-97C1-93FCBEC4CF9C}"/>
    <hyperlink ref="C30" location="A124858590T" display="A124858590T" xr:uid="{9B242D52-4377-4533-AC69-107039EF9D3F}"/>
    <hyperlink ref="D30" location="A124857438F" display="A124857438F" xr:uid="{A838ECB8-AB79-4A65-A34B-0FAC51876F97}"/>
    <hyperlink ref="E30" location="A124858974C" display="A124858974C" xr:uid="{58516F8A-BB49-4D4D-80D0-666019B28129}"/>
    <hyperlink ref="F30" location="A124859358T" display="A124859358T" xr:uid="{8368ECA6-8934-438D-8B36-50850B8F6930}"/>
    <hyperlink ref="G30" location="A124857822X" display="A124857822X" xr:uid="{C1EE77E8-C6AB-4335-A752-265918034C4F}"/>
    <hyperlink ref="H30" location="A124858206L" display="A124858206L" xr:uid="{32EC10C1-BE7C-45B2-BCBD-09B7061C61A7}"/>
    <hyperlink ref="C31" location="A124858734T" display="A124858734T" xr:uid="{299294B8-2D19-455F-B28F-DE7E7EBD82AD}"/>
    <hyperlink ref="D31" location="A124857582X" display="A124857582X" xr:uid="{F181C81D-7F15-48B5-8F5B-ADCA45A16780}"/>
    <hyperlink ref="E31" location="A124859118F" display="A124859118F" xr:uid="{9D56D4C6-532A-4F83-BD3C-D18C3081AFB9}"/>
    <hyperlink ref="F31" location="A124859502X" display="A124859502X" xr:uid="{F4B267F2-F7FF-4518-9A1C-685377AC99CA}"/>
    <hyperlink ref="G31" location="A124857966K" display="A124857966K" xr:uid="{84AE24CF-C09B-44F8-BEA1-95BB6C5639AE}"/>
    <hyperlink ref="H31" location="A124858350F" display="A124858350F" xr:uid="{80D259EE-E1A4-4831-83D0-265F6CAB28DF}"/>
    <hyperlink ref="C32" location="A124858594A" display="A124858594A" xr:uid="{A8B4B219-A3F0-40E5-BF2E-EFFB91346275}"/>
    <hyperlink ref="D32" location="A124857442W" display="A124857442W" xr:uid="{BCC0F330-DC52-4995-9F48-C1ED7E405D1C}"/>
    <hyperlink ref="E32" location="A124858978L" display="A124858978L" xr:uid="{392BFEA3-3B04-4DE0-B82E-8DE7F571EAC5}"/>
    <hyperlink ref="F32" location="A124859362J" display="A124859362J" xr:uid="{86FE6AEE-77C4-4A52-9369-7D72E70C1906}"/>
    <hyperlink ref="G32" location="A124857826J" display="A124857826J" xr:uid="{D99672D2-93E3-4C0A-81AC-082E3A331852}"/>
    <hyperlink ref="H32" location="A124858210C" display="A124858210C" xr:uid="{AB5CDA61-8123-4FE9-8AA0-5F27CF288E24}"/>
    <hyperlink ref="C35" location="A124858738A" display="A124858738A" xr:uid="{95BDEEB3-FA75-48F9-8C79-9FCC2B6CC590}"/>
    <hyperlink ref="D35" location="A124857586J" display="A124857586J" xr:uid="{EA9E17B0-D57B-4B4D-8FB3-D97EB4F8ECF8}"/>
    <hyperlink ref="E35" location="A124859122W" display="A124859122W" xr:uid="{26411128-452D-426A-8A82-DED526C1D1F7}"/>
    <hyperlink ref="F35" location="A124859506J" display="A124859506J" xr:uid="{75CC111B-466C-4B70-9D30-2F0F0CB249B2}"/>
    <hyperlink ref="G35" location="A124857970A" display="A124857970A" xr:uid="{CFA36CDF-B9A0-4739-9DA4-FD47C922BB49}"/>
    <hyperlink ref="H35" location="A124858354R" display="A124858354R" xr:uid="{EFEBF830-D0E8-48ED-9205-BF39527B4D0E}"/>
    <hyperlink ref="C36" location="A124858742T" display="A124858742T" xr:uid="{6B86D334-4234-4149-8038-DCFB4ED86168}"/>
    <hyperlink ref="D36" location="A124857590X" display="A124857590X" xr:uid="{ED351F3C-6FE5-4D10-85EA-DB21C4A45E13}"/>
    <hyperlink ref="E36" location="A124859126F" display="A124859126F" xr:uid="{5C985ECC-E830-4875-BF7C-DEE777F97044}"/>
    <hyperlink ref="F36" location="A124859510X" display="A124859510X" xr:uid="{0240829C-A4C7-4E0D-A302-AFE946BFCA52}"/>
    <hyperlink ref="G36" location="A124857974K" display="A124857974K" xr:uid="{A35F4516-884A-48D7-834B-2275C1EBD8C2}"/>
    <hyperlink ref="H36" location="A124858358X" display="A124858358X" xr:uid="{5BC06391-9FAD-4D94-BEAE-9883B7B5F77C}"/>
    <hyperlink ref="C37" location="A124858874V" display="A124858874V" xr:uid="{CC70AB8B-62F1-4516-9528-40C8365C2A1E}"/>
    <hyperlink ref="D37" location="A124857722R" display="A124857722R" xr:uid="{281FF055-7501-4D14-968C-716C13D507E8}"/>
    <hyperlink ref="E37" location="A124859258J" display="A124859258J" xr:uid="{3876FD0E-64E8-4AAF-831A-E629C5C77098}"/>
    <hyperlink ref="F37" location="A124859642A" display="A124859642A" xr:uid="{D551DCCD-20B3-4EB9-B932-CC09E8D21DF5}"/>
    <hyperlink ref="G37" location="A124858106C" display="A124858106C" xr:uid="{EBD4B304-5EF3-4196-888D-F4078E24082D}"/>
    <hyperlink ref="H37" location="A124858490J" display="A124858490J" xr:uid="{DDE7F363-3A7F-41F8-8818-29ADF385BE44}"/>
    <hyperlink ref="C38" location="A124858534X" display="A124858534X" xr:uid="{8D450360-F53D-40B5-89FB-DBD770B461A5}"/>
    <hyperlink ref="D38" location="A124857382F" display="A124857382F" xr:uid="{CB2E1E7D-028A-45A8-9AAF-D8A1087EEF66}"/>
    <hyperlink ref="E38" location="A124858918K" display="A124858918K" xr:uid="{CDE1C3FE-57F1-48A8-9E8F-1CA8D456434A}"/>
    <hyperlink ref="F38" location="A124859302F" display="A124859302F" xr:uid="{3738610F-B197-4726-ADBA-6DBA43B953CC}"/>
    <hyperlink ref="G38" location="A124857766T" display="A124857766T" xr:uid="{FB6E2F4C-28B2-4071-82A9-E635D206A57B}"/>
    <hyperlink ref="H38" location="A124858150L" display="A124858150L" xr:uid="{20234FFF-6F5A-4153-88F4-1D6F3C723030}"/>
    <hyperlink ref="C39" location="A124858842A" display="A124858842A" xr:uid="{5FAD9017-1B49-4799-BBFE-B709E9B13259}"/>
    <hyperlink ref="D39" location="A124857690J" display="A124857690J" xr:uid="{58E67798-5985-4406-AAD9-519D88DACBD7}"/>
    <hyperlink ref="E39" location="A124859226R" display="A124859226R" xr:uid="{FBD06867-7668-4C2A-967E-140EF697BB82}"/>
    <hyperlink ref="F39" location="A124859610J" display="A124859610J" xr:uid="{DB263830-5B51-4224-9DC2-FB87338516C1}"/>
    <hyperlink ref="G39" location="A124858074W" display="A124858074W" xr:uid="{FA8E7295-0211-4E23-B355-95EDCDFA12F2}"/>
    <hyperlink ref="H39" location="A124858458J" display="A124858458J" xr:uid="{A4C04410-0F24-4BBE-9F2E-20811A49C40C}"/>
    <hyperlink ref="C40" location="A124858846K" display="A124858846K" xr:uid="{C85D528C-1740-4C8B-AB18-3093C74ABC12}"/>
    <hyperlink ref="D40" location="A124857694T" display="A124857694T" xr:uid="{33212EC9-84F7-4420-9264-AED2E2014759}"/>
    <hyperlink ref="E40" location="A124859230F" display="A124859230F" xr:uid="{7BA0E302-564C-43A6-A3F6-4FC4E0A4BFA1}"/>
    <hyperlink ref="F40" location="A124859614T" display="A124859614T" xr:uid="{26BD0C4B-9C7A-40D2-BEB3-7215EBE10B21}"/>
    <hyperlink ref="G40" location="A124858078F" display="A124858078F" xr:uid="{725A7F14-50B9-4B5B-8AC3-C226A53E624E}"/>
    <hyperlink ref="H40" location="A124858462X" display="A124858462X" xr:uid="{8B786B43-A055-4B73-9A4C-75124075722E}"/>
    <hyperlink ref="C41" location="A124858538J" display="A124858538J" xr:uid="{23EC5E59-FE50-4185-B4D1-6E8A8ED06327}"/>
    <hyperlink ref="D41" location="A124857386R" display="A124857386R" xr:uid="{65D04032-CA95-44A5-BC05-78BEA482D1B7}"/>
    <hyperlink ref="E41" location="A124858922A" display="A124858922A" xr:uid="{FE599392-D828-4A66-B294-7A1D8EB1D816}"/>
    <hyperlink ref="F41" location="A124859306R" display="A124859306R" xr:uid="{808CC9B3-76D2-4718-8995-7D5119AE4AEC}"/>
    <hyperlink ref="G41" location="A124857770J" display="A124857770J" xr:uid="{67804221-30A4-4C39-83CC-EA36E0DB259A}"/>
    <hyperlink ref="H41" location="A124858154W" display="A124858154W" xr:uid="{E3F96F14-0736-45ED-8629-45C83FF21166}"/>
    <hyperlink ref="C42" location="A124858674A" display="A124858674A" xr:uid="{64855ED8-301C-4592-A8E5-444D5638DB63}"/>
    <hyperlink ref="D42" location="A124857522W" display="A124857522W" xr:uid="{D5D62196-26DB-4B6F-9B03-723ADF44F186}"/>
    <hyperlink ref="E42" location="A124859058R" display="A124859058R" xr:uid="{EDD2FC30-E71C-4EA7-AC33-7CBCE67C6464}"/>
    <hyperlink ref="F42" location="A124859442J" display="A124859442J" xr:uid="{3684E4C8-33C8-4948-A7EA-8C57BF454B62}"/>
    <hyperlink ref="G42" location="A124857906J" display="A124857906J" xr:uid="{4E04E40D-935E-4529-923D-E180DB8121F7}"/>
    <hyperlink ref="H42" location="A124858290R" display="A124858290R" xr:uid="{0D05B822-15F7-464D-BC16-39ED23DD26BF}"/>
    <hyperlink ref="C45" location="A124858746A" display="A124858746A" xr:uid="{BF087B87-B3CB-485E-84F5-3C13B2FF775A}"/>
    <hyperlink ref="D45" location="A124857594J" display="A124857594J" xr:uid="{CBC7DCB6-94A5-4EBF-A203-CDFC57672B39}"/>
    <hyperlink ref="E45" location="A124859130W" display="A124859130W" xr:uid="{5D468CC3-5D8D-42F3-80C1-61425679E4C4}"/>
    <hyperlink ref="F45" location="A124859514J" display="A124859514J" xr:uid="{5F4ACDE3-3A7C-48E9-B077-10D47EC4C9E4}"/>
    <hyperlink ref="G45" location="A124857978V" display="A124857978V" xr:uid="{3DB33B4A-1633-40FA-91F2-62360577AF0D}"/>
    <hyperlink ref="H45" location="A124858362R" display="A124858362R" xr:uid="{8D564F1D-FE44-4EAD-87AF-8F5177395C5C}"/>
    <hyperlink ref="C46" location="A124858878C" display="A124858878C" xr:uid="{3AD668DC-3412-4E19-A323-4531115AA189}"/>
    <hyperlink ref="D46" location="A124857726X" display="A124857726X" xr:uid="{F3A533F2-E617-48AA-A737-929ACE399DE8}"/>
    <hyperlink ref="E46" location="A124859262X" display="A124859262X" xr:uid="{499D6554-15CF-4625-8685-546E4AFE75E8}"/>
    <hyperlink ref="F46" location="A124859646K" display="A124859646K" xr:uid="{ED58C4DB-1B7B-44F6-83DE-AA651BE57D5D}"/>
    <hyperlink ref="G46" location="A124858110V" display="A124858110V" xr:uid="{D2367C91-3A86-484B-A6DE-6B0B2687B1DB}"/>
    <hyperlink ref="H46" location="A124858494T" display="A124858494T" xr:uid="{7B5A878B-B0C1-4ADF-8CD6-E883B3B7E064}"/>
    <hyperlink ref="C47" location="A124858542X" display="A124858542X" xr:uid="{D720422B-8252-4F81-A923-F9559AC9C1B8}"/>
    <hyperlink ref="D47" location="A124857390F" display="A124857390F" xr:uid="{E9DC5F8D-F145-47C9-A471-7939B47BA41E}"/>
    <hyperlink ref="E47" location="A124858926K" display="A124858926K" xr:uid="{B70566CF-BA8D-4263-91DB-2AC176D2F149}"/>
    <hyperlink ref="F47" location="A124859310F" display="A124859310F" xr:uid="{D079CCD1-7B5F-4AFF-939F-59C3F354BDB9}"/>
    <hyperlink ref="G47" location="A124857774T" display="A124857774T" xr:uid="{7067AB36-FED1-434A-92A3-06991C9567EF}"/>
    <hyperlink ref="H47" location="A124858158F" display="A124858158F" xr:uid="{EE5D8225-AB4C-4965-9B27-F66F6D23154D}"/>
    <hyperlink ref="C48" location="A124858794V" display="A124858794V" xr:uid="{6760FAAB-76A5-474E-86F6-69837607DEBF}"/>
    <hyperlink ref="D48" location="A124857642R" display="A124857642R" xr:uid="{F5BE29BF-75F7-4700-A576-6C80307B9BD3}"/>
    <hyperlink ref="E48" location="A124859178J" display="A124859178J" xr:uid="{9C1FB609-2CF8-4D09-A31E-7CE75C8C035E}"/>
    <hyperlink ref="F48" location="A124859562A" display="A124859562A" xr:uid="{319D6934-0693-4587-B381-A5555BCF78E6}"/>
    <hyperlink ref="G48" location="A124858026C" display="A124858026C" xr:uid="{FA80B82A-B8AC-446E-B55B-D625056732A4}"/>
    <hyperlink ref="H48" location="A124858410W" display="A124858410W" xr:uid="{B9D6AD9C-6515-49F3-9BBC-DA17ACF9BEAB}"/>
    <hyperlink ref="C49" location="A124858798C" display="A124858798C" xr:uid="{CB8E8289-FC45-494D-A41E-3245302E162B}"/>
    <hyperlink ref="D49" location="A124857646X" display="A124857646X" xr:uid="{077A3C4F-8794-4911-BA38-22AA6B2C0841}"/>
    <hyperlink ref="E49" location="A124859182X" display="A124859182X" xr:uid="{1DB87615-2C33-4A5E-BDC2-C164FC8C96EA}"/>
    <hyperlink ref="F49" location="A124859566K" display="A124859566K" xr:uid="{AE4E88BF-F3D0-40A5-8176-1F00B2F329CC}"/>
    <hyperlink ref="G49" location="A124858030V" display="A124858030V" xr:uid="{22C5D10C-908E-4C4C-A4D9-30492A5334DD}"/>
    <hyperlink ref="H49" location="A124858414F" display="A124858414F" xr:uid="{93B711DC-91A8-4C4D-B259-FA2C9D5B74A7}"/>
    <hyperlink ref="C50" location="A124858626J" display="A124858626J" xr:uid="{5BA06A9B-824A-4DAE-A2EC-93618ACE8953}"/>
    <hyperlink ref="D50" location="A124857474R" display="A124857474R" xr:uid="{1145EAA3-F13E-4D59-B380-A127BF7D490A}"/>
    <hyperlink ref="E50" location="A124859010C" display="A124859010C" xr:uid="{436BA536-C70E-423D-B394-2764FC6C3C9D}"/>
    <hyperlink ref="F50" location="A124859394A" display="A124859394A" xr:uid="{A8AA6DD0-DE6A-49B2-AAE1-E7A9D50BE820}"/>
    <hyperlink ref="G50" location="A124857858A" display="A124857858A" xr:uid="{040BF42B-CF98-43DF-988A-85B5E75C669E}"/>
    <hyperlink ref="H50" location="A124858242W" display="A124858242W" xr:uid="{706804E3-5719-4B68-86CA-2D2C9F7C652E}"/>
    <hyperlink ref="C51" location="A124858546J" display="A124858546J" xr:uid="{A38500C5-1EC0-44B5-B383-5AD9BC5F8B2C}"/>
    <hyperlink ref="D51" location="A124857394R" display="A124857394R" xr:uid="{7DE215D1-8A2B-4E84-AA5B-DEC6E470FC38}"/>
    <hyperlink ref="E51" location="A124858930A" display="A124858930A" xr:uid="{6B70FB7F-9DCE-408C-8CC1-C736F2EBECCD}"/>
    <hyperlink ref="F51" location="A124859314R" display="A124859314R" xr:uid="{553478F7-7FBF-49D6-B410-6C25421FAE0A}"/>
    <hyperlink ref="G51" location="A124857778A" display="A124857778A" xr:uid="{BBF5A9E1-3BF0-4265-B380-6376A850FBA7}"/>
    <hyperlink ref="H51" location="A124858162W" display="A124858162W" xr:uid="{CB186661-523D-49DD-8A21-2EDFD6F43D73}"/>
    <hyperlink ref="C52" location="A124858678K" display="A124858678K" xr:uid="{CCEDD423-E1C8-499B-AF57-8169CC9F26FF}"/>
    <hyperlink ref="D52" location="A124857526F" display="A124857526F" xr:uid="{F9F26DEF-5A02-42FB-B33E-AD424C6E0F8E}"/>
    <hyperlink ref="E52" location="A124859062F" display="A124859062F" xr:uid="{78A92DA5-CC53-43D7-97EB-E6990D39113D}"/>
    <hyperlink ref="F52" location="A124859446T" display="A124859446T" xr:uid="{BBF84952-6C0A-45CE-B154-9C77BB2EC6BC}"/>
    <hyperlink ref="G52" location="A124857910X" display="A124857910X" xr:uid="{350B820B-BCBC-47B4-8502-7CFBCC9FA7F5}"/>
    <hyperlink ref="H52" location="A124858294X" display="A124858294X" xr:uid="{433ECC01-208E-4C5E-967F-82BE63608F5B}"/>
    <hyperlink ref="C55" location="A124858598K" display="A124858598K" xr:uid="{40945CB9-7225-46DC-BB1D-DA6C412293B0}"/>
    <hyperlink ref="D55" location="A124857446F" display="A124857446F" xr:uid="{20310795-A8EE-4993-ADFC-172C88FC1DBC}"/>
    <hyperlink ref="E55" location="A124858982C" display="A124858982C" xr:uid="{69C8D5FF-A362-4CFB-AE3E-D16EA6783254}"/>
    <hyperlink ref="F55" location="A124859366T" display="A124859366T" xr:uid="{DDB3E630-F924-4BA8-8B33-9B49C070672D}"/>
    <hyperlink ref="G55" location="A124857830X" display="A124857830X" xr:uid="{D77061E5-8EF7-4E04-8808-18C79B455434}"/>
    <hyperlink ref="H55" location="A124858214L" display="A124858214L" xr:uid="{D9FA467A-F282-4FBB-BC1F-5DB4E237C071}"/>
    <hyperlink ref="C56" location="A124858682A" display="A124858682A" xr:uid="{50B8193E-E807-4C3D-9204-B63DBE01BB14}"/>
    <hyperlink ref="D56" location="A124857530W" display="A124857530W" xr:uid="{43D68B81-F0D7-43EB-92FF-4488996EA541}"/>
    <hyperlink ref="E56" location="A124859066R" display="A124859066R" xr:uid="{5CFA9730-C37C-4FD4-8715-E16A25A8E010}"/>
    <hyperlink ref="F56" location="A124859450J" display="A124859450J" xr:uid="{A982EE2F-106D-4F76-9941-4484ECFDF808}"/>
    <hyperlink ref="G56" location="A124857914J" display="A124857914J" xr:uid="{0BF9CBA1-82B9-42F9-A0FF-CAFCFDC5AF13}"/>
    <hyperlink ref="H56" location="A124858298J" display="A124858298J" xr:uid="{9B43A688-8454-4B2B-827F-EAF7D2157999}"/>
    <hyperlink ref="C57" location="A124858630X" display="A124858630X" xr:uid="{C3F838AA-14EF-4863-B502-7A0D43A7CC7D}"/>
    <hyperlink ref="D57" location="A124857478X" display="A124857478X" xr:uid="{59019DE0-2BDA-48C1-A720-83B35C4C852D}"/>
    <hyperlink ref="E57" location="A124859014L" display="A124859014L" xr:uid="{BC201426-5F50-4D05-BAB1-12CE64C1609A}"/>
    <hyperlink ref="F57" location="A124859398K" display="A124859398K" xr:uid="{97D79105-99A3-4B2D-A1B3-55CFB0D217A0}"/>
    <hyperlink ref="G57" location="A124857862T" display="A124857862T" xr:uid="{C059692C-6B45-4A53-8E8D-E588FDB1D55D}"/>
    <hyperlink ref="H57" location="A124858246F" display="A124858246F" xr:uid="{6B4B1C9F-2009-417C-B4E3-8BD0BCE874F8}"/>
    <hyperlink ref="C58" location="A124858686K" display="A124858686K" xr:uid="{B4B9F4B7-2276-4F85-A87C-EF7581A7E4AD}"/>
    <hyperlink ref="D58" location="A124857534F" display="A124857534F" xr:uid="{679D60A2-66EF-4135-8890-FE93E4CA5673}"/>
    <hyperlink ref="E58" location="A124859070F" display="A124859070F" xr:uid="{53B63140-AA44-437F-9451-AE68CBA31850}"/>
    <hyperlink ref="F58" location="A124859454T" display="A124859454T" xr:uid="{FD076A37-BF63-40F0-83F0-46CE38716307}"/>
    <hyperlink ref="G58" location="A124857918T" display="A124857918T" xr:uid="{04A206DC-ED9E-4D38-937E-7C3D9DDC30E7}"/>
    <hyperlink ref="H58" location="A124858302L" display="A124858302L" xr:uid="{C7B3280C-FD76-4B3D-9D9C-8258F50B6882}"/>
    <hyperlink ref="C59" location="A124858750T" display="A124858750T" xr:uid="{E87877B3-AE3F-48AF-8BED-67FE7D7BDCAB}"/>
    <hyperlink ref="D59" location="A124857598T" display="A124857598T" xr:uid="{117B70FE-930D-4D62-9755-B0DF2648ADB2}"/>
    <hyperlink ref="E59" location="A124859134F" display="A124859134F" xr:uid="{5941DE64-F75D-41BE-BE65-E318057DF87E}"/>
    <hyperlink ref="F59" location="A124859518T" display="A124859518T" xr:uid="{29F3226F-AE0D-4C80-A051-A7333ABEC1BA}"/>
    <hyperlink ref="G59" location="A124857982K" display="A124857982K" xr:uid="{C6DC74B1-2439-4E82-92FC-7F7C741867A0}"/>
    <hyperlink ref="H59" location="A124858366X" display="A124858366X" xr:uid="{1D96A1C0-8105-4B69-9D4F-F366E87B156B}"/>
    <hyperlink ref="C60" location="A124858690A" display="A124858690A" xr:uid="{9CDBC743-62D7-4CED-B3A9-1AFC26062D1E}"/>
    <hyperlink ref="D60" location="A124857538R" display="A124857538R" xr:uid="{C4861882-AFB9-42FD-8E30-628D0E43BBE7}"/>
    <hyperlink ref="E60" location="A124859074R" display="A124859074R" xr:uid="{3EEEC280-AC51-4D58-8B98-CC99C4C10DEF}"/>
    <hyperlink ref="F60" location="A124859458A" display="A124859458A" xr:uid="{85631C6C-8807-4267-987B-2B4C259BC100}"/>
    <hyperlink ref="G60" location="A124857922J" display="A124857922J" xr:uid="{36294C7F-8F62-4ED9-BE50-8451DCC070CF}"/>
    <hyperlink ref="H60" location="A124858306W" display="A124858306W" xr:uid="{E41BBC8A-C0D8-4F22-8B1F-E38ECDE490BA}"/>
    <hyperlink ref="C61" location="A124858634J" display="A124858634J" xr:uid="{7A31D1D1-CA5F-4352-AC35-0D2DA274E7CB}"/>
    <hyperlink ref="D61" location="A124857482R" display="A124857482R" xr:uid="{D56266D3-CDDD-4285-A93D-FA66ACD0CB3E}"/>
    <hyperlink ref="E61" location="A124859018W" display="A124859018W" xr:uid="{954B04F2-85A2-460E-909C-17FA864E8E56}"/>
    <hyperlink ref="F61" location="A124859402R" display="A124859402R" xr:uid="{2557FACC-A3C1-4C31-B4CB-F7D1DFF398BE}"/>
    <hyperlink ref="G61" location="A124857866A" display="A124857866A" xr:uid="{48ED3AE4-D97B-4F81-B8BB-FDFA3CA62F66}"/>
    <hyperlink ref="H61" location="A124858250W" display="A124858250W" xr:uid="{C9CAC322-B6F0-4DC2-BE00-03550807C109}"/>
    <hyperlink ref="C62" location="A124858802J" display="A124858802J" xr:uid="{6162BDCF-555F-4AD1-9B08-EE5136597C32}"/>
    <hyperlink ref="D62" location="A124857650R" display="A124857650R" xr:uid="{6261BD4B-298D-497B-ABE9-F853419A3917}"/>
    <hyperlink ref="E62" location="A124859186J" display="A124859186J" xr:uid="{CC4722D8-E572-4B06-9697-CC02F199E8CC}"/>
    <hyperlink ref="F62" location="A124859570A" display="A124859570A" xr:uid="{875A843F-4A7A-40DE-9A4B-80A03A0F5E49}"/>
    <hyperlink ref="G62" location="A124858034C" display="A124858034C" xr:uid="{38CE9385-F022-44BB-8DE0-263D57AD3E12}"/>
    <hyperlink ref="H62" location="A124858418R" display="A124858418R" xr:uid="{0EF72A44-3DC2-4FE9-8FF1-27776778BFD2}"/>
    <hyperlink ref="C65" location="A124858754A" display="A124858754A" xr:uid="{8D85D08A-FFCC-4F07-B41A-8F617CFB58F9}"/>
    <hyperlink ref="D65" location="A124857602W" display="A124857602W" xr:uid="{B1C7EE89-59E4-4FE5-8E0B-01C9E6201784}"/>
    <hyperlink ref="E65" location="A124859138R" display="A124859138R" xr:uid="{17643535-467F-4128-93B9-D0359D2CB6BC}"/>
    <hyperlink ref="F65" location="A124859522J" display="A124859522J" xr:uid="{E64487D4-E5B5-47AE-9FC1-E1F614BA2239}"/>
    <hyperlink ref="G65" location="A124857986V" display="A124857986V" xr:uid="{708786E2-F01A-4BA9-896A-74C3E699C99F}"/>
    <hyperlink ref="H65" location="A124858370R" display="A124858370R" xr:uid="{735349DC-4A91-4286-94C1-C5DD2C7F874E}"/>
    <hyperlink ref="C66" location="A124858758K" display="A124858758K" xr:uid="{C7949ABD-581A-4A9B-AD65-BE703B1CC900}"/>
    <hyperlink ref="D66" location="A124857606F" display="A124857606F" xr:uid="{7665AD6A-D963-489F-8307-085BFD95EB0F}"/>
    <hyperlink ref="E66" location="A124859142F" display="A124859142F" xr:uid="{C569F3D1-FDB1-4340-836E-F0364B556321}"/>
    <hyperlink ref="F66" location="A124859526T" display="A124859526T" xr:uid="{9377B4E9-4532-4911-A4B8-5A2F8680D3C0}"/>
    <hyperlink ref="G66" location="A124857990K" display="A124857990K" xr:uid="{349E7014-8391-473F-9A7B-838833347BDE}"/>
    <hyperlink ref="H66" location="A124858374X" display="A124858374X" xr:uid="{9C3BF2BE-C703-47F5-B96E-D049A8978538}"/>
    <hyperlink ref="C67" location="A124858882V" display="A124858882V" xr:uid="{3A10BE5D-81D3-4913-A4C3-35D345E1F28F}"/>
    <hyperlink ref="D67" location="A124857730R" display="A124857730R" xr:uid="{CDABC740-D510-4CCE-8A71-63F2F21F708F}"/>
    <hyperlink ref="E67" location="A124859266J" display="A124859266J" xr:uid="{6961ADD0-5AA2-4026-AD3F-C8760967A03D}"/>
    <hyperlink ref="F67" location="A124859650A" display="A124859650A" xr:uid="{DD14D359-16EA-4A62-9EE5-5C65BC5B6FEE}"/>
    <hyperlink ref="G67" location="A124858114C" display="A124858114C" xr:uid="{8E3ED179-D2CC-4FFE-A9DA-596813A61D05}"/>
    <hyperlink ref="H67" location="A124858498A" display="A124858498A" xr:uid="{7D822018-1415-4F8E-AA1D-F9CE948D6700}"/>
    <hyperlink ref="C68" location="A124858550X" display="A124858550X" xr:uid="{C9CF5D0E-977D-4D5C-9444-C73D771ACDEE}"/>
    <hyperlink ref="D68" location="A124857398X" display="A124857398X" xr:uid="{0F4D71F8-EFFA-4936-AC5B-005F9BE09DE9}"/>
    <hyperlink ref="E68" location="A124858934K" display="A124858934K" xr:uid="{DDF13E1C-6E47-4860-8A3A-D23F0203C1CB}"/>
    <hyperlink ref="F68" location="A124859318X" display="A124859318X" xr:uid="{427D26DA-1032-4DC1-A4BA-0F6200C9FBD9}"/>
    <hyperlink ref="G68" location="A124857782T" display="A124857782T" xr:uid="{2EE09513-58B0-45E8-AD61-E30DDC3F2E29}"/>
    <hyperlink ref="H68" location="A124858166F" display="A124858166F" xr:uid="{FB1FE6C1-CEE8-4411-BCD3-4864D2006838}"/>
    <hyperlink ref="C69" location="A124858694K" display="A124858694K" xr:uid="{9289AA2A-7C12-443F-BDA7-F8F6E97BEBA7}"/>
    <hyperlink ref="D69" location="A124857542F" display="A124857542F" xr:uid="{68C644EF-77D8-4E0B-B26A-517A43945DFD}"/>
    <hyperlink ref="E69" location="A124859078X" display="A124859078X" xr:uid="{E557450C-66F6-4F61-94C5-17EFB240399C}"/>
    <hyperlink ref="F69" location="A124859462T" display="A124859462T" xr:uid="{B484CD1C-7153-4608-AE63-DCE74AF3AC5B}"/>
    <hyperlink ref="G69" location="A124857926T" display="A124857926T" xr:uid="{B8D576CA-9338-44C4-8525-938F1B610EB6}"/>
    <hyperlink ref="H69" location="A124858310L" display="A124858310L" xr:uid="{76777417-0A52-4C57-BA46-32090724D85D}"/>
    <hyperlink ref="C70" location="A124858602R" display="A124858602R" xr:uid="{891B9045-1494-4AA7-BEFD-3F83D4223F5A}"/>
    <hyperlink ref="D70" location="A124857450W" display="A124857450W" xr:uid="{BFF855E3-F3A5-4648-8993-7E4B9AA070E8}"/>
    <hyperlink ref="E70" location="A124858986L" display="A124858986L" xr:uid="{88C0AFB1-8B46-489F-B9DB-97C9912548EC}"/>
    <hyperlink ref="F70" location="A124859370J" display="A124859370J" xr:uid="{E1143DD6-C88A-4BCB-A113-81DBF6877237}"/>
    <hyperlink ref="G70" location="A124857834J" display="A124857834J" xr:uid="{5A340C78-1D5D-4CA4-A4DC-87796717E63B}"/>
    <hyperlink ref="H70" location="A124858218W" display="A124858218W" xr:uid="{321F8DEC-A607-4DFB-8F1D-BBFDD5517EE8}"/>
    <hyperlink ref="C71" location="A124858762A" display="A124858762A" xr:uid="{A0BCE1E3-8288-4D2F-80C8-47EFF87103B4}"/>
    <hyperlink ref="D71" location="A124857610W" display="A124857610W" xr:uid="{5DEBC214-2ED1-4B21-99E4-648D238093E4}"/>
    <hyperlink ref="E71" location="A124859146R" display="A124859146R" xr:uid="{74AF48F1-8E6C-429B-988E-347BD3DF2759}"/>
    <hyperlink ref="F71" location="A124859530J" display="A124859530J" xr:uid="{032EA25B-3EE6-482A-AD60-67C358705462}"/>
    <hyperlink ref="G71" location="A124857994V" display="A124857994V" xr:uid="{7C61ABB5-8260-4EE6-9E32-863DC71DE6C8}"/>
    <hyperlink ref="H71" location="A124858378J" display="A124858378J" xr:uid="{696CE7F2-68D5-43CC-B66D-61DD9727A6F1}"/>
    <hyperlink ref="C72" location="A124858766K" display="A124858766K" xr:uid="{949E84A9-32FB-4440-A34B-78B7292A999D}"/>
    <hyperlink ref="D72" location="A124857614F" display="A124857614F" xr:uid="{453D5816-451E-4754-AAEA-616AA67E9BA1}"/>
    <hyperlink ref="E72" location="A124859150F" display="A124859150F" xr:uid="{7DDF81C7-76D5-485D-8A41-67CB6F8B1DEA}"/>
    <hyperlink ref="F72" location="A124859534T" display="A124859534T" xr:uid="{114C0C04-8AC3-402C-8022-E357C06F8FC6}"/>
    <hyperlink ref="G72" location="A124857998C" display="A124857998C" xr:uid="{7D484C2A-43E6-497F-B490-D29E5DB2DBF6}"/>
    <hyperlink ref="H72" location="A124858382X" display="A124858382X" xr:uid="{CE073385-54DF-4E69-9C9E-CAEA2E8E1D00}"/>
    <hyperlink ref="C77" location="A124858638T" display="A124858638T" xr:uid="{ED5286DE-2905-4E88-A267-00559D303282}"/>
    <hyperlink ref="D77" location="A124857486X" display="A124857486X" xr:uid="{90F03254-D9C2-41D8-8811-8652C1208D5A}"/>
    <hyperlink ref="E77" location="A124859022L" display="A124859022L" xr:uid="{775F2C2E-8D39-4A09-A9DC-3613C958D92D}"/>
    <hyperlink ref="F77" location="A124859406X" display="A124859406X" xr:uid="{D043AE8A-B88A-4BAD-B253-343851BACCBD}"/>
    <hyperlink ref="G77" location="A124857870T" display="A124857870T" xr:uid="{83CD0028-739F-401D-BD7B-67709611726C}"/>
    <hyperlink ref="H77" location="A124858254F" display="A124858254F" xr:uid="{AA1D7FBA-687C-40D9-B873-348A8A268344}"/>
    <hyperlink ref="C78" location="A124858554J" display="A124858554J" xr:uid="{854DB832-8490-4D0C-A673-D6B2ED1B3A0A}"/>
    <hyperlink ref="D78" location="A124857402C" display="A124857402C" xr:uid="{0957C722-716A-476E-92FB-E908105A91D3}"/>
    <hyperlink ref="E78" location="A124858938V" display="A124858938V" xr:uid="{F702FD8D-3EDF-47B2-96AC-AA3F0244D8E0}"/>
    <hyperlink ref="F78" location="A124859322R" display="A124859322R" xr:uid="{7E83F42C-81A9-4B32-868A-0AD43B485AFB}"/>
    <hyperlink ref="G78" location="A124857786A" display="A124857786A" xr:uid="{A6F13F59-8965-4A25-B7CD-C90D35F5C8CC}"/>
    <hyperlink ref="H78" location="A124858170W" display="A124858170W" xr:uid="{D8C62939-F09C-4F9E-8D3D-33799EE7439E}"/>
    <hyperlink ref="C79" location="A124858886C" display="A124858886C" xr:uid="{95B8D556-6F56-4197-B51B-A0409BCBDF53}"/>
    <hyperlink ref="D79" location="A124857734X" display="A124857734X" xr:uid="{143B408B-987F-45D8-8053-A8955DBC81A3}"/>
    <hyperlink ref="E79" location="A124859270X" display="A124859270X" xr:uid="{FC423877-3C9D-42F4-B872-3DC48F40538F}"/>
    <hyperlink ref="F79" location="A124859654K" display="A124859654K" xr:uid="{A38D0BF0-1A24-41EC-A07D-DDB3ED95B62A}"/>
    <hyperlink ref="G79" location="A124858118L" display="A124858118L" xr:uid="{209B05D3-D1B5-4462-AC80-C62C7D8D5929}"/>
    <hyperlink ref="H79" location="A124858502F" display="A124858502F" xr:uid="{D48AD995-D156-4382-8319-C8B30F963502}"/>
    <hyperlink ref="C80" location="A124858698V" display="A124858698V" xr:uid="{F17C0045-0007-4380-9B83-3301F8D6F193}"/>
    <hyperlink ref="D80" location="A124857546R" display="A124857546R" xr:uid="{59CA29FC-7FF3-4602-9778-49DB7E588B34}"/>
    <hyperlink ref="E80" location="A124859082R" display="A124859082R" xr:uid="{71AF3B7B-083D-4701-B52D-09A77033874D}"/>
    <hyperlink ref="F80" location="A124859466A" display="A124859466A" xr:uid="{0261D615-CC35-4318-8A7B-E043CE3BA38B}"/>
    <hyperlink ref="G80" location="A124857930J" display="A124857930J" xr:uid="{457F9DC4-5A1C-488A-9B63-2FB90D975C59}"/>
    <hyperlink ref="H80" location="A124858314W" display="A124858314W" xr:uid="{416612FB-1558-4B30-892E-2D7064335701}"/>
    <hyperlink ref="C81" location="A124858806T" display="A124858806T" xr:uid="{7834478E-2817-47D7-BB74-CB2F98008D9E}"/>
    <hyperlink ref="D81" location="A124857654X" display="A124857654X" xr:uid="{4E2F89A8-5F0D-4E25-B60A-59F345B81988}"/>
    <hyperlink ref="E81" location="A124859190X" display="A124859190X" xr:uid="{904EB9A2-BDA3-498E-94C7-9521A90BE6C7}"/>
    <hyperlink ref="F81" location="A124859574K" display="A124859574K" xr:uid="{7738A3AE-A6DE-454B-AAE5-99D7A10ED252}"/>
    <hyperlink ref="G81" location="A124858038L" display="A124858038L" xr:uid="{3F4D1C32-8BCE-47BA-B6EA-8DF792326B05}"/>
    <hyperlink ref="H81" location="A124858422F" display="A124858422F" xr:uid="{9A2CAA3A-0E97-4136-81F8-B8B577FE6B50}"/>
    <hyperlink ref="C82" location="A124858890V" display="A124858890V" xr:uid="{48DE3875-19D4-40A2-A0E2-81E2D49F84AC}"/>
    <hyperlink ref="D82" location="A124857738J" display="A124857738J" xr:uid="{F43AC866-A2F4-450E-9787-49B28C079657}"/>
    <hyperlink ref="E82" location="A124859274J" display="A124859274J" xr:uid="{B0F1137F-0449-4BFB-AE33-DEDDFD38EBE9}"/>
    <hyperlink ref="F82" location="A124859658V" display="A124859658V" xr:uid="{4CE02A7E-126D-4ABB-A825-FE574D9AB503}"/>
    <hyperlink ref="G82" location="A124858122C" display="A124858122C" xr:uid="{EAE6145E-F603-4FFC-B626-17D9C5BA0682}"/>
    <hyperlink ref="H82" location="A124858506R" display="A124858506R" xr:uid="{0B7E2F78-FFF5-477F-9D54-7CD0D7112A29}"/>
    <hyperlink ref="C83" location="A124858558T" display="A124858558T" xr:uid="{4572A0F6-C775-4E6D-A7F8-0A13F2EF274F}"/>
    <hyperlink ref="D83" location="A124857406L" display="A124857406L" xr:uid="{9C5999B4-FAE1-4518-9E01-500438249CAB}"/>
    <hyperlink ref="E83" location="A124858942K" display="A124858942K" xr:uid="{9067C372-64F2-4A50-B2A3-6006D189D9F4}"/>
    <hyperlink ref="F83" location="A124859326X" display="A124859326X" xr:uid="{C4AB715D-6E28-4760-B3F4-9FD2D5BD377A}"/>
    <hyperlink ref="G83" location="A124857790T" display="A124857790T" xr:uid="{B43DE382-DC76-4333-9A19-A1857659D9A0}"/>
    <hyperlink ref="H83" location="A124858174F" display="A124858174F" xr:uid="{365F7959-1F03-4E10-8208-DCF8CEFD02F5}"/>
    <hyperlink ref="C84" location="A124858642J" display="A124858642J" xr:uid="{60600162-B2C7-4EBE-8D56-60B148C4B3C1}"/>
    <hyperlink ref="D84" location="A124857490R" display="A124857490R" xr:uid="{99E3827C-0FCF-444B-856C-468C01DA8E24}"/>
    <hyperlink ref="E84" location="A124859026W" display="A124859026W" xr:uid="{BDA14D1C-7240-419E-8463-B4BC09D1173A}"/>
    <hyperlink ref="F84" location="A124859410R" display="A124859410R" xr:uid="{036C81A7-A68B-49C5-9E53-482874B37EC0}"/>
    <hyperlink ref="G84" location="A124857874A" display="A124857874A" xr:uid="{033D5F92-11BB-4EA4-8908-237188D8289E}"/>
    <hyperlink ref="H84" location="A124858258R" display="A124858258R" xr:uid="{8E50EB74-A236-4C54-BD93-18CDC96F5442}"/>
    <hyperlink ref="C87" location="A124858770A" display="A124858770A" xr:uid="{0A650DC7-2570-4E2F-98DF-0B3D89F0F667}"/>
    <hyperlink ref="D87" location="A124857618R" display="A124857618R" xr:uid="{A05F682E-8DC2-427A-BFD9-8B60619C93B7}"/>
    <hyperlink ref="E87" location="A124859154R" display="A124859154R" xr:uid="{5CF4A7B1-8023-4F88-8EE6-56817BEC7D08}"/>
    <hyperlink ref="F87" location="A124859538A" display="A124859538A" xr:uid="{95F5B53C-4BE7-4331-A68B-8969D6CBDEA8}"/>
    <hyperlink ref="G87" location="A124858002K" display="A124858002K" xr:uid="{442F3361-C204-4917-8921-2C2E431A1961}"/>
    <hyperlink ref="H87" location="A124858386J" display="A124858386J" xr:uid="{EC29A130-A49B-47A2-B8CD-51FE49458489}"/>
    <hyperlink ref="C88" location="A124858646T" display="A124858646T" xr:uid="{A0315627-63F1-439A-B3CD-2AD3230A3CB7}"/>
    <hyperlink ref="D88" location="A124857494X" display="A124857494X" xr:uid="{11251E06-3BEA-4F89-B02E-A6C0BEE488E9}"/>
    <hyperlink ref="E88" location="A124859030L" display="A124859030L" xr:uid="{CD2AACD3-ACF0-40B4-A1EE-1A73FA4FAD85}"/>
    <hyperlink ref="F88" location="A124859414X" display="A124859414X" xr:uid="{9B8F5C91-0693-4211-A67A-3D5063BD5738}"/>
    <hyperlink ref="G88" location="A124857878K" display="A124857878K" xr:uid="{4BDD9032-F91C-4BB9-B8FA-AA08CA757A4E}"/>
    <hyperlink ref="H88" location="A124858262F" display="A124858262F" xr:uid="{1E78E548-FC1C-42AA-B8A4-B2B7449C1DA0}"/>
    <hyperlink ref="C89" location="A124858850A" display="A124858850A" xr:uid="{ADFDA1DA-6AD3-484C-A9DE-970CB76E4DA7}"/>
    <hyperlink ref="D89" location="A124857698A" display="A124857698A" xr:uid="{6F5242F9-8A19-4207-B053-A8DB73AEAE3C}"/>
    <hyperlink ref="E89" location="A124859234R" display="A124859234R" xr:uid="{EFC0C98B-80E9-44FF-B4BA-610052C62234}"/>
    <hyperlink ref="F89" location="A124859618A" display="A124859618A" xr:uid="{0235192D-9A58-4C81-A2C8-1EAD75804ECE}"/>
    <hyperlink ref="G89" location="A124858082W" display="A124858082W" xr:uid="{CBEEA277-5456-4800-A7F9-2F9118BB8286}"/>
    <hyperlink ref="H89" location="A124858466J" display="A124858466J" xr:uid="{EB8CE6B1-FA2F-4A88-A3E8-079B81A84B5A}"/>
    <hyperlink ref="C90" location="A124858562J" display="A124858562J" xr:uid="{854CD99D-A610-4E3E-B499-6BC254700689}"/>
    <hyperlink ref="D90" location="A124857410C" display="A124857410C" xr:uid="{26BA2180-BB03-48EA-82C6-9E5F73E776CA}"/>
    <hyperlink ref="E90" location="A124858946V" display="A124858946V" xr:uid="{8125EBA1-F793-4EE2-BFB1-E2ED76265C76}"/>
    <hyperlink ref="F90" location="A124859330R" display="A124859330R" xr:uid="{F03ECDE4-1E88-433B-9D2A-0F57CFCFC766}"/>
    <hyperlink ref="G90" location="A124857794A" display="A124857794A" xr:uid="{E60A61E5-6D01-4ED5-83A8-F1F0BDC15A68}"/>
    <hyperlink ref="H90" location="A124858178R" display="A124858178R" xr:uid="{1F8F47DE-A798-4BED-9816-480C540286CD}"/>
    <hyperlink ref="C91" location="A124858854K" display="A124858854K" xr:uid="{EC1D396E-6636-4E60-B5A8-DD5C3EB8C4D4}"/>
    <hyperlink ref="D91" location="A124857702F" display="A124857702F" xr:uid="{2124B4A4-FF3D-49CA-9940-25FEC992B185}"/>
    <hyperlink ref="E91" location="A124859238X" display="A124859238X" xr:uid="{30A2E8F4-1DCE-472B-9632-F4BE96F66E04}"/>
    <hyperlink ref="F91" location="A124859622T" display="A124859622T" xr:uid="{31F6E3DD-957C-4CBF-A46E-2134F40E8421}"/>
    <hyperlink ref="G91" location="A124858086F" display="A124858086F" xr:uid="{77863143-8835-4943-A05D-8F51B79BCB6A}"/>
    <hyperlink ref="H91" location="A124858470X" display="A124858470X" xr:uid="{EE5E0985-8A29-499F-80A6-F3C456F438EF}"/>
    <hyperlink ref="C92" location="A124858702X" display="A124858702X" xr:uid="{3B777DB4-4A64-4CDF-9444-0B06163F19A9}"/>
    <hyperlink ref="D92" location="A124857550F" display="A124857550F" xr:uid="{114ED8FF-EE45-44E4-804A-90D30037CADB}"/>
    <hyperlink ref="E92" location="A124859086X" display="A124859086X" xr:uid="{E1FFD8E6-1B96-40D7-B7FB-F1C0C0BFC15C}"/>
    <hyperlink ref="F92" location="A124859470T" display="A124859470T" xr:uid="{42EF7355-A41A-48FD-92EE-59E108E3C024}"/>
    <hyperlink ref="G92" location="A124857934T" display="A124857934T" xr:uid="{A775CEDC-1FA0-4633-9A2D-4D831C195765}"/>
    <hyperlink ref="H92" location="A124858318F" display="A124858318F" xr:uid="{90CA1B0C-2D34-4AF2-A9D2-8B1E3461272E}"/>
    <hyperlink ref="C93" location="A124858606X" display="A124858606X" xr:uid="{ECAB5FA5-14FF-4545-BB8F-5AE16A968255}"/>
    <hyperlink ref="D93" location="A124857454F" display="A124857454F" xr:uid="{20D658A6-FEEF-4B47-AF17-CE8AC525A081}"/>
    <hyperlink ref="E93" location="A124858990C" display="A124858990C" xr:uid="{DBC85CC3-9C76-4886-940E-57F8A74C9A92}"/>
    <hyperlink ref="F93" location="A124859374T" display="A124859374T" xr:uid="{464B6990-84DE-44BF-BE1F-C3E86D9E2234}"/>
    <hyperlink ref="G93" location="A124857838T" display="A124857838T" xr:uid="{44EECDEF-E16A-4297-9E8F-134D4D28CC24}"/>
    <hyperlink ref="H93" location="A124858222L" display="A124858222L" xr:uid="{1C3C6626-F740-49F2-9EB7-2B86864FC720}"/>
    <hyperlink ref="C94" location="A124858810J" display="A124858810J" xr:uid="{3A6BAD7F-CC90-4DC4-BA47-C825FB29E8FB}"/>
    <hyperlink ref="D94" location="A124857658J" display="A124857658J" xr:uid="{A0F3CB6E-B1AA-4FF2-8992-31F0CD978654}"/>
    <hyperlink ref="E94" location="A124859194J" display="A124859194J" xr:uid="{ED23E13E-C3FE-4D0D-B185-B2E8ECD04547}"/>
    <hyperlink ref="F94" location="A124859578V" display="A124859578V" xr:uid="{ED94FCEF-722A-4B77-A2E4-9E1C9EFCE22E}"/>
    <hyperlink ref="G94" location="A124858042C" display="A124858042C" xr:uid="{1EAE6518-6E60-4576-AFE2-FF0585565833}"/>
    <hyperlink ref="H94" location="A124858426R" display="A124858426R" xr:uid="{2B58ABE5-76BC-4A04-ADF6-F1C87CC0E775}"/>
    <hyperlink ref="C97" location="A124858894C" display="A124858894C" xr:uid="{09B74A57-4A8C-4AA8-BD77-B9687D7E0DFE}"/>
    <hyperlink ref="D97" location="A124857742X" display="A124857742X" xr:uid="{D688E482-0E7B-4001-BA08-309889BEE34F}"/>
    <hyperlink ref="E97" location="A124859278T" display="A124859278T" xr:uid="{87388334-E524-49FE-B1D4-194D82C66831}"/>
    <hyperlink ref="F97" location="A124859662K" display="A124859662K" xr:uid="{A722AE6B-BC46-4D58-B1B7-AB5DA2F0AAA7}"/>
    <hyperlink ref="G97" location="A124858126L" display="A124858126L" xr:uid="{B58B4010-D4BA-4DD7-A38A-023EBD7E5DD9}"/>
    <hyperlink ref="H97" location="A124858510F" display="A124858510F" xr:uid="{F45A1C94-F978-4901-B2FC-279245C87880}"/>
    <hyperlink ref="C98" location="A124858610R" display="A124858610R" xr:uid="{3C56CAF9-730E-41F8-8A80-4F2F70A55306}"/>
    <hyperlink ref="D98" location="A124857458R" display="A124857458R" xr:uid="{39EFCA04-6288-4A8D-86CB-5F829D3FA80D}"/>
    <hyperlink ref="E98" location="A124858994L" display="A124858994L" xr:uid="{6B7834C3-A5EE-489B-B97B-6A9F94704A21}"/>
    <hyperlink ref="F98" location="A124859378A" display="A124859378A" xr:uid="{08A19537-B518-4276-AE9D-F29435BD73E7}"/>
    <hyperlink ref="G98" location="A124857842J" display="A124857842J" xr:uid="{5CA81A05-4BAB-4739-A6B2-04E5CB246943}"/>
    <hyperlink ref="H98" location="A124858226W" display="A124858226W" xr:uid="{1CD82C99-02FF-4CC1-BAAD-DFAB5C8DEA38}"/>
    <hyperlink ref="C99" location="A124858706J" display="A124858706J" xr:uid="{3DE5DD30-AFD0-430C-8730-7F35EDE73EE9}"/>
    <hyperlink ref="D99" location="A124857554R" display="A124857554R" xr:uid="{EDD7063A-0663-4F2F-9B64-77BEE96D02F6}"/>
    <hyperlink ref="E99" location="A124859090R" display="A124859090R" xr:uid="{3EC1494C-C21F-468C-B287-F8C7C46A91D3}"/>
    <hyperlink ref="F99" location="A124859474A" display="A124859474A" xr:uid="{E825C029-817A-4D9E-A899-23EE5CB408FC}"/>
    <hyperlink ref="G99" location="A124857938A" display="A124857938A" xr:uid="{E6E46105-4454-4E0A-A7A9-67F6CAB90CEC}"/>
    <hyperlink ref="H99" location="A124858322W" display="A124858322W" xr:uid="{7C415957-F27E-4340-B4A5-D5FF33426067}"/>
    <hyperlink ref="C100" location="A124858858V" display="A124858858V" xr:uid="{3B295576-2474-43FD-B643-D5E270A8AD57}"/>
    <hyperlink ref="D100" location="A124857706R" display="A124857706R" xr:uid="{E6332909-5E6E-449A-96E3-6A0A3DD3C7A6}"/>
    <hyperlink ref="E100" location="A124859242R" display="A124859242R" xr:uid="{63DEAB8C-9EFF-49CE-B02E-C7010BD4C02A}"/>
    <hyperlink ref="F100" location="A124859626A" display="A124859626A" xr:uid="{236C0114-68EE-45CA-97C3-1BCD7E0C34A4}"/>
    <hyperlink ref="G100" location="A124858090W" display="A124858090W" xr:uid="{ED264CC0-EA19-46E2-A6F1-09A9D230F3F0}"/>
    <hyperlink ref="H100" location="A124858474J" display="A124858474J" xr:uid="{BA82A759-0DF7-444E-A728-8BD300FCB7CF}"/>
    <hyperlink ref="C101" location="A124858862K" display="A124858862K" xr:uid="{91827594-986C-43E0-9837-ED3F9DD6FD7F}"/>
    <hyperlink ref="D101" location="A124857710F" display="A124857710F" xr:uid="{D5875459-A199-4260-8421-6DB22E618C55}"/>
    <hyperlink ref="E101" location="A124859246X" display="A124859246X" xr:uid="{10E35F2F-A46B-4E02-AFF7-858AC86FAA4D}"/>
    <hyperlink ref="F101" location="A124859630T" display="A124859630T" xr:uid="{8EE8E69E-6154-420C-803A-D03E9D5E2CA8}"/>
    <hyperlink ref="G101" location="A124858094F" display="A124858094F" xr:uid="{48047BE2-55B7-41E9-A5A7-629B520C06D2}"/>
    <hyperlink ref="H101" location="A124858478T" display="A124858478T" xr:uid="{B8022B82-CDC6-480D-8C56-476BD9992483}"/>
    <hyperlink ref="C102" location="A124858898L" display="A124858898L" xr:uid="{54B880B8-8383-4F4F-96A7-D0F1B638E4F6}"/>
    <hyperlink ref="D102" location="A124857746J" display="A124857746J" xr:uid="{3D28FAB7-0A1D-494E-BC3C-154717A28B35}"/>
    <hyperlink ref="E102" location="A124859282J" display="A124859282J" xr:uid="{6904FB43-AA7B-40E6-9062-C275B5B56D3C}"/>
    <hyperlink ref="F102" location="A124859666V" display="A124859666V" xr:uid="{59614E59-723F-4897-BD41-4DD6ADFCDAE9}"/>
    <hyperlink ref="G102" location="A124858130C" display="A124858130C" xr:uid="{FF4BD8DB-CF06-4A67-B9EB-AE2DBF02D050}"/>
    <hyperlink ref="H102" location="A124858514R" display="A124858514R" xr:uid="{C278D4DE-97A6-4420-B691-72B454FEC4BE}"/>
    <hyperlink ref="C103" location="A124858902T" display="A124858902T" xr:uid="{4CBDAA67-C0BE-41C2-9FD2-F82F662C592C}"/>
    <hyperlink ref="D103" location="A124857750X" display="A124857750X" xr:uid="{CCC3D789-484F-4FD4-B472-2A4246FF48B8}"/>
    <hyperlink ref="E103" location="A124859286T" display="A124859286T" xr:uid="{6479F030-18B8-4D65-B5AE-6A13DCC7A7CE}"/>
    <hyperlink ref="F103" location="A124859670K" display="A124859670K" xr:uid="{8FAA0192-CBFC-4DE1-B720-F2B9726BC87E}"/>
    <hyperlink ref="G103" location="A124858134L" display="A124858134L" xr:uid="{DC74394C-F866-4758-AEBD-B2A81079CC40}"/>
    <hyperlink ref="H103" location="A124858518X" display="A124858518X" xr:uid="{AF57B114-E54C-44BC-9A2E-DA6911A205DC}"/>
    <hyperlink ref="C104" location="A124858566T" display="A124858566T" xr:uid="{A66DF155-D02D-4AF6-B242-F823EEC6CCF5}"/>
    <hyperlink ref="D104" location="A124857414L" display="A124857414L" xr:uid="{013BE0FF-9AE7-48CF-8119-EE4548362381}"/>
    <hyperlink ref="E104" location="A124858950K" display="A124858950K" xr:uid="{8790515F-A9FD-4CF9-9B15-E90ECA623CC8}"/>
    <hyperlink ref="F104" location="A124859334X" display="A124859334X" xr:uid="{CCACB988-DBD8-47EC-8F7B-9CA2483EB892}"/>
    <hyperlink ref="G104" location="A124857798K" display="A124857798K" xr:uid="{8158507A-462B-47BF-8662-9AC386F8F7CA}"/>
    <hyperlink ref="H104" location="A124858182F" display="A124858182F" xr:uid="{29ED8145-562A-402C-929E-6271E724B609}"/>
    <hyperlink ref="C107" location="A124858614X" display="A124858614X" xr:uid="{162B66F9-781F-411D-A48B-72EB4507BEE0}"/>
    <hyperlink ref="D107" location="A124857462F" display="A124857462F" xr:uid="{3B74294F-DE2A-4CF4-B120-82D54EC2C5C8}"/>
    <hyperlink ref="E107" location="A124858998W" display="A124858998W" xr:uid="{50360C83-53FE-45E2-976C-996C6FCE1557}"/>
    <hyperlink ref="F107" location="A124859382T" display="A124859382T" xr:uid="{493D2FC1-4987-4012-BCFF-F1394B722080}"/>
    <hyperlink ref="G107" location="A124857846T" display="A124857846T" xr:uid="{B78C09AB-4D6C-4362-931C-7D82B31924FC}"/>
    <hyperlink ref="H107" location="A124858230L" display="A124858230L" xr:uid="{086C9578-7591-4553-B5AF-29CB90D18CF8}"/>
    <hyperlink ref="C108" location="A124858650J" display="A124858650J" xr:uid="{A3785FB5-2B2F-4A5E-94D7-490F26A59D25}"/>
    <hyperlink ref="D108" location="A124857498J" display="A124857498J" xr:uid="{BCF4DBFE-6D8C-4F1C-B302-3F86CA442F60}"/>
    <hyperlink ref="E108" location="A124859034W" display="A124859034W" xr:uid="{53F3B9A8-AAD5-427A-953A-B6FAAB42B9A1}"/>
    <hyperlink ref="F108" location="A124859418J" display="A124859418J" xr:uid="{1C6BCAD1-5176-42CD-9B0F-1BA7FAB137D4}"/>
    <hyperlink ref="G108" location="A124857882A" display="A124857882A" xr:uid="{10CA2F44-9919-4492-9A08-F38C753DC1CE}"/>
    <hyperlink ref="H108" location="A124858266R" display="A124858266R" xr:uid="{7B69A7A4-C245-4538-94B1-B74A27F54774}"/>
    <hyperlink ref="C109" location="A124858570J" display="A124858570J" xr:uid="{50FF83C1-7D22-450C-A8C3-B1A2B6E46C20}"/>
    <hyperlink ref="D109" location="A124857418W" display="A124857418W" xr:uid="{507C063B-9628-4D8E-AB17-CCB6C5103476}"/>
    <hyperlink ref="E109" location="A124858954V" display="A124858954V" xr:uid="{1843CC33-9AC6-42A4-B9BC-E4985F521C56}"/>
    <hyperlink ref="F109" location="A124859338J" display="A124859338J" xr:uid="{7207A42C-6E47-4C04-BA3C-ABB0CCA671C0}"/>
    <hyperlink ref="G109" location="A124857802R" display="A124857802R" xr:uid="{24175890-DE58-42A2-B353-77DC240A9B76}"/>
    <hyperlink ref="H109" location="A124858186R" display="A124858186R" xr:uid="{747FBB7E-4E63-4714-AFF7-A05F1DF5EEFB}"/>
    <hyperlink ref="C110" location="A124858618J" display="A124858618J" xr:uid="{C5A2232B-F4AD-4123-B85D-B84A99BCFE9C}"/>
    <hyperlink ref="D110" location="A124857466R" display="A124857466R" xr:uid="{5B0664D2-8735-416A-B88A-13155C9762EF}"/>
    <hyperlink ref="E110" location="A124859002C" display="A124859002C" xr:uid="{6AE2F5C3-668B-4107-BE98-1C1B996CB555}"/>
    <hyperlink ref="F110" location="A124859386A" display="A124859386A" xr:uid="{F2C9C40E-64CC-48EA-BC0B-0139CE46B0A2}"/>
    <hyperlink ref="G110" location="A124857850J" display="A124857850J" xr:uid="{5312D5B7-1E12-4461-B4D6-11A3BBD1377E}"/>
    <hyperlink ref="H110" location="A124858234W" display="A124858234W" xr:uid="{81FCE300-D657-4168-A93C-91D7A2848A29}"/>
    <hyperlink ref="C111" location="A124858574T" display="A124858574T" xr:uid="{15900C97-6482-42B9-9BB6-B218B41E19FA}"/>
    <hyperlink ref="D111" location="A124857422L" display="A124857422L" xr:uid="{9A675EE2-E125-4582-9D5D-C27F22FEF315}"/>
    <hyperlink ref="E111" location="A124858958C" display="A124858958C" xr:uid="{22B003C5-E1D6-4A2D-99B9-AA8F25A1B742}"/>
    <hyperlink ref="F111" location="A124859342X" display="A124859342X" xr:uid="{19768A18-0B13-43AD-8DE5-78AFC61E42E8}"/>
    <hyperlink ref="G111" location="A124857806X" display="A124857806X" xr:uid="{042A9D0E-D0D7-4060-A26E-17B11C3957FF}"/>
    <hyperlink ref="H111" location="A124858190F" display="A124858190F" xr:uid="{19ECE1D2-A686-40BC-A1A3-CB4F0EF3185B}"/>
    <hyperlink ref="C112" location="A124858906A" display="A124858906A" xr:uid="{EC79EB85-A53A-4FDF-BDFD-EC8C8B4B9453}"/>
    <hyperlink ref="D112" location="A124857754J" display="A124857754J" xr:uid="{47F94269-4925-4F0A-A885-7709AB25E20D}"/>
    <hyperlink ref="E112" location="A124859290J" display="A124859290J" xr:uid="{97895DE9-D703-4990-83F4-83170D22DB0D}"/>
    <hyperlink ref="F112" location="A124859674V" display="A124859674V" xr:uid="{0FA3AF3A-9EA4-46DB-A45A-AD67AE2D2F9D}"/>
    <hyperlink ref="G112" location="A124858138W" display="A124858138W" xr:uid="{4CB42960-F9D4-42D5-87BF-302B34E21B7E}"/>
    <hyperlink ref="H112" location="A124858522R" display="A124858522R" xr:uid="{06736DF3-727C-45B0-85EF-48680AF39E15}"/>
    <hyperlink ref="C113" location="A124858910T" display="A124858910T" xr:uid="{CF7E274F-9826-4AA9-B815-CA9F4B82FE85}"/>
    <hyperlink ref="D113" location="A124857758T" display="A124857758T" xr:uid="{A1ABFBBC-B75E-4724-924B-90D8E853A9BD}"/>
    <hyperlink ref="E113" location="A124859294T" display="A124859294T" xr:uid="{A79815F7-A1C3-4DAF-8B84-7F7FE3976BB2}"/>
    <hyperlink ref="F113" location="A124859678C" display="A124859678C" xr:uid="{B870438F-3C43-4420-82D5-A44097CE15B6}"/>
    <hyperlink ref="G113" location="A124858142L" display="A124858142L" xr:uid="{D7E86667-667B-456B-B931-8E976FAA4A49}"/>
    <hyperlink ref="H113" location="A124858526X" display="A124858526X" xr:uid="{24ECC072-1682-457E-8E21-F6780B3F59CF}"/>
    <hyperlink ref="C114" location="A124858774K" display="A124858774K" xr:uid="{F4827879-91DB-41D8-AFCB-D60A9C669E94}"/>
    <hyperlink ref="D114" location="A124857622F" display="A124857622F" xr:uid="{E658B070-DE8B-4DD7-AEBC-CBF737D90BEB}"/>
    <hyperlink ref="E114" location="A124859158X" display="A124859158X" xr:uid="{666AD656-B5C4-48A7-858E-91333EE503B1}"/>
    <hyperlink ref="F114" location="A124859542T" display="A124859542T" xr:uid="{0D65B351-5648-4315-BE9F-2609226703B3}"/>
    <hyperlink ref="G114" location="A124858006V" display="A124858006V" xr:uid="{55C99FE8-E4FA-48A5-A9CF-D2310A3B5641}"/>
    <hyperlink ref="H114" location="A124858390X" display="A124858390X" xr:uid="{7FFFC1CF-088B-424B-A483-576A560BE8A7}"/>
    <hyperlink ref="C117" location="A124858814T" display="A124858814T" xr:uid="{80A27F20-DC8A-48AC-A349-B9A27E562432}"/>
    <hyperlink ref="D117" location="A124857662X" display="A124857662X" xr:uid="{C6B9D9AB-145E-4568-95F9-33C447FB45C1}"/>
    <hyperlink ref="E117" location="A124859198T" display="A124859198T" xr:uid="{154B52F1-47A8-4538-AAC5-B7E1B6E1F4C5}"/>
    <hyperlink ref="F117" location="A124859582K" display="A124859582K" xr:uid="{903B94F3-7F5C-42B2-A415-5947356B6D4A}"/>
    <hyperlink ref="G117" location="A124858046L" display="A124858046L" xr:uid="{F9F73DAE-BA88-4857-8E86-4DA982E41CC9}"/>
    <hyperlink ref="H117" location="A124858430F" display="A124858430F" xr:uid="{DE936D6D-E609-4F75-8987-AFCF20921F36}"/>
    <hyperlink ref="C118" location="A124858578A" display="A124858578A" xr:uid="{D97283E7-24C6-49D7-B963-DCF658538C77}"/>
    <hyperlink ref="D118" location="A124857426W" display="A124857426W" xr:uid="{05BA38CC-63B4-472F-8470-78D3A7F84FAE}"/>
    <hyperlink ref="E118" location="A124858962V" display="A124858962V" xr:uid="{5437D2AA-8F0F-4155-B8F0-A70A278F72B7}"/>
    <hyperlink ref="F118" location="A124859346J" display="A124859346J" xr:uid="{D6FE64AE-F944-40CF-9ED4-004976B7C8CD}"/>
    <hyperlink ref="G118" location="A124857810R" display="A124857810R" xr:uid="{EFD9F609-7FC8-4F54-9EF0-58BE6163BAE6}"/>
    <hyperlink ref="H118" location="A124858194R" display="A124858194R" xr:uid="{3134DA3B-067B-4088-A619-78272CC60EAC}"/>
    <hyperlink ref="C119" location="A124858654T" display="A124858654T" xr:uid="{E6CFCD8F-A71F-40CC-944A-32D66C9E2BDC}"/>
    <hyperlink ref="D119" location="A124857502L" display="A124857502L" xr:uid="{D5B6FBF9-6F75-4DAC-93A5-73A4F2DBCFC4}"/>
    <hyperlink ref="E119" location="A124859038F" display="A124859038F" xr:uid="{538B6CAA-9147-4DEF-AD95-F2DB47413FAF}"/>
    <hyperlink ref="F119" location="A124859422X" display="A124859422X" xr:uid="{D9675B01-189F-4D26-9E00-DD24B0478385}"/>
    <hyperlink ref="G119" location="A124857886K" display="A124857886K" xr:uid="{3B5C659D-94F8-4C82-A7DB-2C91E14AA2B5}"/>
    <hyperlink ref="H119" location="A124858270F" display="A124858270F" xr:uid="{9BF4EAEE-5370-4E3F-B23F-C56E13A19BCB}"/>
    <hyperlink ref="C120" location="A124858778V" display="A124858778V" xr:uid="{B80A45E3-7D7C-40E3-B8D3-46D2CBD066E7}"/>
    <hyperlink ref="D120" location="A124857626R" display="A124857626R" xr:uid="{82A4111F-E01C-47C1-913A-62F237D0F792}"/>
    <hyperlink ref="E120" location="A124859162R" display="A124859162R" xr:uid="{A1A1071E-F5E7-4FE6-9C64-C936E3E7CCD2}"/>
    <hyperlink ref="F120" location="A124859546A" display="A124859546A" xr:uid="{35CDB2E7-26BC-4B3A-B258-52A43897BFFA}"/>
    <hyperlink ref="G120" location="A124858010K" display="A124858010K" xr:uid="{7EB1E0B8-DBED-4317-9091-E2ECF035D026}"/>
    <hyperlink ref="H120" location="A124858394J" display="A124858394J" xr:uid="{22D85FFA-34BC-42B8-A9D3-7B4FDC919D15}"/>
    <hyperlink ref="C121" location="A124858582T" display="A124858582T" xr:uid="{0222845B-21B6-48F0-9111-932A6E75A465}"/>
    <hyperlink ref="D121" location="A124857430L" display="A124857430L" xr:uid="{B861F876-F7E4-4130-A306-B1FDC4449C27}"/>
    <hyperlink ref="E121" location="A124858966C" display="A124858966C" xr:uid="{B40409B7-DD01-4A2F-A956-3545B722AD75}"/>
    <hyperlink ref="F121" location="A124859350X" display="A124859350X" xr:uid="{B65CDE21-4BD7-449E-B2B5-B82C4D7498AD}"/>
    <hyperlink ref="G121" location="A124857814X" display="A124857814X" xr:uid="{C114DD2D-0E22-4689-9EE7-3246EAD0AA52}"/>
    <hyperlink ref="H121" location="A124858198X" display="A124858198X" xr:uid="{EAB4E206-15CB-44F4-89FA-BC1F6567EEA6}"/>
    <hyperlink ref="C122" location="A124858658A" display="A124858658A" xr:uid="{DAC673AE-B8D8-4072-B8F9-2559CB52BA3E}"/>
    <hyperlink ref="D122" location="A124857506W" display="A124857506W" xr:uid="{300DDDAC-46BC-4C94-8235-9FEF390FAF80}"/>
    <hyperlink ref="E122" location="A124859042W" display="A124859042W" xr:uid="{A375D317-6FA5-474D-A93B-194FC18FFFBD}"/>
    <hyperlink ref="F122" location="A124859426J" display="A124859426J" xr:uid="{A13A1FEC-6390-48D1-8B1E-61680927698B}"/>
    <hyperlink ref="G122" location="A124857890A" display="A124857890A" xr:uid="{2EA8059C-F202-4519-A0BA-9FD5CAFCCDD3}"/>
    <hyperlink ref="H122" location="A124858274R" display="A124858274R" xr:uid="{69B4906B-FA5A-46DC-B462-175DE6FF38DA}"/>
    <hyperlink ref="C123" location="A124858782K" display="A124858782K" xr:uid="{6490A96C-9FB1-4A64-B742-40B7332CF7E2}"/>
    <hyperlink ref="D123" location="A124857630F" display="A124857630F" xr:uid="{B7DBF56E-9D62-46E9-BA7F-B361F4D2E509}"/>
    <hyperlink ref="E123" location="A124859166X" display="A124859166X" xr:uid="{EA7A1B1C-9AF5-425A-813F-5D6E8C25D589}"/>
    <hyperlink ref="F123" location="A124859550T" display="A124859550T" xr:uid="{2518498E-3C50-44BD-810D-B906FC735DB6}"/>
    <hyperlink ref="G123" location="A124858014V" display="A124858014V" xr:uid="{2853B670-7009-4566-A903-A91991E8584C}"/>
    <hyperlink ref="H123" location="A124858398T" display="A124858398T" xr:uid="{1D67E954-4617-488C-B599-20C6F38A9DD6}"/>
    <hyperlink ref="C124" location="A124858818A" display="A124858818A" xr:uid="{2E587403-3C33-433C-888D-A5A8BE0372B9}"/>
    <hyperlink ref="D124" location="A124857666J" display="A124857666J" xr:uid="{AFFA029E-B5A5-449C-B127-2FC43DAF1BEA}"/>
    <hyperlink ref="E124" location="A124859202W" display="A124859202W" xr:uid="{59E40D9D-0015-4918-95C8-34E7E1DEE4D5}"/>
    <hyperlink ref="F124" location="A124859586V" display="A124859586V" xr:uid="{87D71C35-3D4F-4AD3-B4FB-7643F6DB192F}"/>
    <hyperlink ref="G124" location="A124858050C" display="A124858050C" xr:uid="{B4A33548-EF54-469F-8C01-B9D5DD34758E}"/>
    <hyperlink ref="H124" location="A124858434R" display="A124858434R" xr:uid="{FC80D088-C36B-495B-81A9-D74AA13C9370}"/>
    <hyperlink ref="C127" location="A124858822T" display="A124858822T" xr:uid="{7A8DC325-7D9A-4245-899F-10252D40D4B6}"/>
    <hyperlink ref="D127" location="A124857670X" display="A124857670X" xr:uid="{A7397935-533F-4446-885D-1001F266F09D}"/>
    <hyperlink ref="E127" location="A124859206F" display="A124859206F" xr:uid="{215D6D48-1439-4E96-BD62-25BC69BF70EC}"/>
    <hyperlink ref="F127" location="A124859590K" display="A124859590K" xr:uid="{3DEDF249-3BFD-43B5-A86F-8E559F82A4BF}"/>
    <hyperlink ref="G127" location="A124858054L" display="A124858054L" xr:uid="{BCB6FF7B-09C6-495F-8576-852155BF6A4F}"/>
    <hyperlink ref="H127" location="A124858438X" display="A124858438X" xr:uid="{6DFFEBF6-D0D6-47B4-AE2C-EE8D7860E968}"/>
    <hyperlink ref="C128" location="A124858586A" display="A124858586A" xr:uid="{36BAD814-F9E7-4B23-860B-E33525878A37}"/>
    <hyperlink ref="D128" location="A124857434W" display="A124857434W" xr:uid="{14083B9A-F581-4CDA-B5B4-BE1D6F0D5E80}"/>
    <hyperlink ref="E128" location="A124858970V" display="A124858970V" xr:uid="{E4C6B06F-FFFA-456D-B584-18DC6A342327}"/>
    <hyperlink ref="F128" location="A124859354J" display="A124859354J" xr:uid="{E6CC9D89-9218-419E-A254-73AFA1061590}"/>
    <hyperlink ref="G128" location="A124857818J" display="A124857818J" xr:uid="{670B919D-AA38-4844-862D-03E03FE9A751}"/>
    <hyperlink ref="H128" location="A124858202C" display="A124858202C" xr:uid="{1456CCAB-3F03-4699-BED4-EBED646207BD}"/>
    <hyperlink ref="C129" location="A124858710X" display="A124858710X" xr:uid="{31E9153A-C704-401C-AE35-8AE965F567F4}"/>
    <hyperlink ref="D129" location="A124857558X" display="A124857558X" xr:uid="{7CD10E4D-18CF-4A13-BF16-FADB926DF0E6}"/>
    <hyperlink ref="E129" location="A124859094X" display="A124859094X" xr:uid="{D0DCCAEC-F16F-48A3-9211-C2E7AB7B6839}"/>
    <hyperlink ref="F129" location="A124859478K" display="A124859478K" xr:uid="{1C73A9D3-C298-44DA-A7D3-47EBB4048F67}"/>
    <hyperlink ref="G129" location="A124857942T" display="A124857942T" xr:uid="{CB718FFB-F8DB-49DF-9FB1-575EDC9327B0}"/>
    <hyperlink ref="H129" location="A124858326F" display="A124858326F" xr:uid="{48B16373-AD7A-4D82-8563-E7A6B20C758E}"/>
    <hyperlink ref="C130" location="A124858662T" display="A124858662T" xr:uid="{64E2B056-4D59-4CA9-8D6E-043098A960F2}"/>
    <hyperlink ref="D130" location="A124857510L" display="A124857510L" xr:uid="{24461CA0-5DF0-4B4D-A9B9-72C5B2C76200}"/>
    <hyperlink ref="E130" location="A124859046F" display="A124859046F" xr:uid="{D9CF6DA4-6BCD-43DE-8757-A4623A23937E}"/>
    <hyperlink ref="F130" location="A124859430X" display="A124859430X" xr:uid="{1007CF1E-D4A7-4A52-BAE7-9F3016B2506A}"/>
    <hyperlink ref="G130" location="A124857894K" display="A124857894K" xr:uid="{B4ACBA95-FA31-4653-94E7-DA3CA943AA1D}"/>
    <hyperlink ref="H130" location="A124858278X" display="A124858278X" xr:uid="{C5821627-47BF-43D8-8115-2C8AD4C7914D}"/>
    <hyperlink ref="C131" location="A124858714J" display="A124858714J" xr:uid="{F3B2CBA1-BE03-4125-B327-280E86E38037}"/>
    <hyperlink ref="D131" location="A124857562R" display="A124857562R" xr:uid="{67AF7305-D3BB-41DA-86BB-2B03FB458FFD}"/>
    <hyperlink ref="E131" location="A124859098J" display="A124859098J" xr:uid="{3A8D5C1F-46D3-423D-A710-7B557CBAE1F0}"/>
    <hyperlink ref="F131" location="A124859482A" display="A124859482A" xr:uid="{8C7A04B6-8607-41D4-AB21-9E93B5DF0F2D}"/>
    <hyperlink ref="G131" location="A124857946A" display="A124857946A" xr:uid="{34E8EF4A-BED7-46B4-A86C-97D54DA5E3F8}"/>
    <hyperlink ref="H131" location="A124858330W" display="A124858330W" xr:uid="{9F552419-5B7D-4D40-A770-63F301D88DF9}"/>
    <hyperlink ref="C132" location="A124858718T" display="A124858718T" xr:uid="{936F41FF-DDB6-4E44-9588-5EA1ABD16F10}"/>
    <hyperlink ref="D132" location="A124857566X" display="A124857566X" xr:uid="{7BEEA15F-E357-4605-8A6F-E9A814217118}"/>
    <hyperlink ref="E132" location="A124859102L" display="A124859102L" xr:uid="{8C7DA200-226C-4154-92C8-ABEB45C17D2C}"/>
    <hyperlink ref="F132" location="A124859486K" display="A124859486K" xr:uid="{51D2ABCB-EDE8-4A01-8CCF-45DB863361F9}"/>
    <hyperlink ref="G132" location="A124857950T" display="A124857950T" xr:uid="{FD405FD7-136D-42A3-9EB7-628590063C44}"/>
    <hyperlink ref="H132" location="A124858334F" display="A124858334F" xr:uid="{F3ECB1A4-62AA-45C7-94BB-B6D1C3FF556C}"/>
    <hyperlink ref="C133" location="A124858622X" display="A124858622X" xr:uid="{4A62D493-EE23-4246-B320-18707925E084}"/>
    <hyperlink ref="D133" location="A124857470F" display="A124857470F" xr:uid="{ED16EDF6-43C9-4CA6-9121-E699A608E2F6}"/>
    <hyperlink ref="E133" location="A124859006L" display="A124859006L" xr:uid="{030F6659-1A1E-43FA-AF0D-30803B531ECA}"/>
    <hyperlink ref="F133" location="A124859390T" display="A124859390T" xr:uid="{87A6C61A-4122-4145-AD8A-DADEC7207C9C}"/>
    <hyperlink ref="G133" location="A124857854T" display="A124857854T" xr:uid="{4CB8FC6D-C04B-44A4-B3CE-1145C379225C}"/>
    <hyperlink ref="H133" location="A124858238F" display="A124858238F" xr:uid="{C7AFECE8-989C-4F10-A762-03E1599A0D4B}"/>
    <hyperlink ref="C134" location="A124858866V" display="A124858866V" xr:uid="{EAEEE289-9626-46EB-AEB9-DFEEAA853A8E}"/>
    <hyperlink ref="D134" location="A124857714R" display="A124857714R" xr:uid="{54CD3C2A-48A7-4862-9C7A-3C2721C2ABB8}"/>
    <hyperlink ref="E134" location="A124859250R" display="A124859250R" xr:uid="{E9B34DE3-3EA4-4F8B-975F-A9648A511E90}"/>
    <hyperlink ref="F134" location="A124859634A" display="A124859634A" xr:uid="{9B7E267C-D003-4F7A-84CE-976D6A4431AE}"/>
    <hyperlink ref="G134" location="A124858098R" display="A124858098R" xr:uid="{56924C48-C1E0-46A4-B114-3F7E591DAED2}"/>
    <hyperlink ref="H134" location="A124858482J" display="A124858482J" xr:uid="{FCBF79FE-D21F-43F5-BCD1-3F2D1F636360}"/>
    <hyperlink ref="B136" r:id="rId1" display="© Commonwealth of Australia 2015" xr:uid="{0C66FDAF-10F0-439C-9A8A-954E40F312AE}"/>
  </hyperlinks>
  <pageMargins left="0.74803149606299213" right="0.74803149606299213" top="0.98425196850393704" bottom="0.98425196850393704" header="0.51181102362204722" footer="0.51181102362204722"/>
  <pageSetup paperSize="8" scale="62" fitToHeight="0" orientation="portrait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589"/>
  <sheetViews>
    <sheetView showGridLines="0" workbookViewId="0">
      <pane ySplit="11" topLeftCell="A12" activePane="bottomLeft" state="frozen"/>
      <selection pane="bottomLeft" activeCell="A12" sqref="A12"/>
    </sheetView>
  </sheetViews>
  <sheetFormatPr defaultColWidth="7.7109375" defaultRowHeight="11.25"/>
  <cols>
    <col min="1" max="1" width="17.85546875" style="10" customWidth="1"/>
    <col min="2" max="2" width="19.140625" style="10" customWidth="1"/>
    <col min="3" max="3" width="30.7109375" style="10" customWidth="1"/>
    <col min="4" max="4" width="7.7109375" style="10"/>
    <col min="5" max="5" width="11" style="10" bestFit="1" customWidth="1"/>
    <col min="6" max="11" width="7.7109375" style="10"/>
    <col min="12" max="12" width="9.7109375" style="10" customWidth="1"/>
    <col min="13" max="25" width="7.7109375" style="10"/>
    <col min="26" max="26" width="7.7109375" style="10" customWidth="1"/>
    <col min="27" max="16384" width="7.7109375" style="10"/>
  </cols>
  <sheetData>
    <row r="2" spans="1:13" ht="12.75">
      <c r="B2" s="12" t="s">
        <v>1165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ht="15.75">
      <c r="B5" s="13" t="s">
        <v>1166</v>
      </c>
    </row>
    <row r="6" spans="1:13" ht="15.75" customHeight="1">
      <c r="B6" s="69" t="s">
        <v>1167</v>
      </c>
      <c r="C6" s="69"/>
      <c r="D6" s="69"/>
      <c r="E6" s="69"/>
      <c r="F6" s="69"/>
      <c r="G6" s="69"/>
      <c r="H6" s="69"/>
      <c r="I6" s="69"/>
      <c r="J6" s="69"/>
      <c r="K6" s="69"/>
      <c r="L6" s="69"/>
    </row>
    <row r="8" spans="1:13" ht="15">
      <c r="D8" s="14" t="s">
        <v>1168</v>
      </c>
    </row>
    <row r="9" spans="1:13" s="15" customFormat="1"/>
    <row r="10" spans="1:13" ht="22.5" customHeight="1">
      <c r="A10" s="16" t="s">
        <v>1169</v>
      </c>
      <c r="B10" s="16"/>
      <c r="C10" s="16"/>
      <c r="D10" s="16" t="s">
        <v>251</v>
      </c>
      <c r="E10" s="16" t="s">
        <v>258</v>
      </c>
      <c r="F10" s="16" t="s">
        <v>255</v>
      </c>
      <c r="G10" s="16" t="s">
        <v>256</v>
      </c>
      <c r="H10" s="16" t="s">
        <v>1170</v>
      </c>
      <c r="I10" s="16" t="s">
        <v>250</v>
      </c>
      <c r="J10" s="16" t="s">
        <v>252</v>
      </c>
      <c r="K10" s="16" t="s">
        <v>1171</v>
      </c>
      <c r="L10" s="16" t="s">
        <v>254</v>
      </c>
    </row>
    <row r="12" spans="1:13">
      <c r="A12" s="10" t="s">
        <v>0</v>
      </c>
      <c r="D12" s="10" t="s">
        <v>260</v>
      </c>
      <c r="E12" s="17" t="s">
        <v>263</v>
      </c>
      <c r="F12" s="9">
        <v>38504</v>
      </c>
      <c r="G12" s="9">
        <v>44713</v>
      </c>
      <c r="H12" s="10">
        <v>28</v>
      </c>
      <c r="I12" s="18" t="s">
        <v>259</v>
      </c>
      <c r="J12" s="10" t="s">
        <v>261</v>
      </c>
      <c r="K12" s="10" t="s">
        <v>262</v>
      </c>
      <c r="L12" s="10" t="s">
        <v>1173</v>
      </c>
    </row>
    <row r="13" spans="1:13">
      <c r="A13" s="10" t="s">
        <v>1</v>
      </c>
      <c r="D13" s="10" t="s">
        <v>260</v>
      </c>
      <c r="E13" s="17" t="s">
        <v>264</v>
      </c>
      <c r="F13" s="9">
        <v>38504</v>
      </c>
      <c r="G13" s="9">
        <v>44713</v>
      </c>
      <c r="H13" s="10">
        <v>28</v>
      </c>
      <c r="I13" s="18" t="s">
        <v>259</v>
      </c>
      <c r="J13" s="10" t="s">
        <v>261</v>
      </c>
      <c r="K13" s="10" t="s">
        <v>262</v>
      </c>
      <c r="L13" s="10" t="s">
        <v>1173</v>
      </c>
    </row>
    <row r="14" spans="1:13">
      <c r="A14" s="10" t="s">
        <v>2</v>
      </c>
      <c r="D14" s="10" t="s">
        <v>260</v>
      </c>
      <c r="E14" s="17" t="s">
        <v>265</v>
      </c>
      <c r="F14" s="9">
        <v>38504</v>
      </c>
      <c r="G14" s="9">
        <v>44713</v>
      </c>
      <c r="H14" s="10">
        <v>28</v>
      </c>
      <c r="I14" s="18" t="s">
        <v>259</v>
      </c>
      <c r="J14" s="10" t="s">
        <v>261</v>
      </c>
      <c r="K14" s="10" t="s">
        <v>262</v>
      </c>
      <c r="L14" s="10" t="s">
        <v>1173</v>
      </c>
    </row>
    <row r="15" spans="1:13">
      <c r="A15" s="10" t="s">
        <v>3</v>
      </c>
      <c r="D15" s="10" t="s">
        <v>260</v>
      </c>
      <c r="E15" s="17" t="s">
        <v>266</v>
      </c>
      <c r="F15" s="9">
        <v>38504</v>
      </c>
      <c r="G15" s="9">
        <v>44713</v>
      </c>
      <c r="H15" s="10">
        <v>28</v>
      </c>
      <c r="I15" s="18" t="s">
        <v>259</v>
      </c>
      <c r="J15" s="10" t="s">
        <v>261</v>
      </c>
      <c r="K15" s="10" t="s">
        <v>262</v>
      </c>
      <c r="L15" s="10" t="s">
        <v>1173</v>
      </c>
    </row>
    <row r="16" spans="1:13">
      <c r="A16" s="10" t="s">
        <v>4</v>
      </c>
      <c r="D16" s="10" t="s">
        <v>260</v>
      </c>
      <c r="E16" s="17" t="s">
        <v>267</v>
      </c>
      <c r="F16" s="9">
        <v>38504</v>
      </c>
      <c r="G16" s="9">
        <v>44713</v>
      </c>
      <c r="H16" s="10">
        <v>28</v>
      </c>
      <c r="I16" s="18" t="s">
        <v>259</v>
      </c>
      <c r="J16" s="10" t="s">
        <v>261</v>
      </c>
      <c r="K16" s="10" t="s">
        <v>262</v>
      </c>
      <c r="L16" s="10" t="s">
        <v>1173</v>
      </c>
    </row>
    <row r="17" spans="1:12">
      <c r="A17" s="10" t="s">
        <v>5</v>
      </c>
      <c r="D17" s="10" t="s">
        <v>260</v>
      </c>
      <c r="E17" s="17" t="s">
        <v>268</v>
      </c>
      <c r="F17" s="9">
        <v>38504</v>
      </c>
      <c r="G17" s="9">
        <v>44713</v>
      </c>
      <c r="H17" s="10">
        <v>28</v>
      </c>
      <c r="I17" s="18" t="s">
        <v>259</v>
      </c>
      <c r="J17" s="10" t="s">
        <v>261</v>
      </c>
      <c r="K17" s="10" t="s">
        <v>262</v>
      </c>
      <c r="L17" s="10" t="s">
        <v>1173</v>
      </c>
    </row>
    <row r="18" spans="1:12">
      <c r="A18" s="10" t="s">
        <v>6</v>
      </c>
      <c r="D18" s="10" t="s">
        <v>260</v>
      </c>
      <c r="E18" s="17" t="s">
        <v>269</v>
      </c>
      <c r="F18" s="9">
        <v>38504</v>
      </c>
      <c r="G18" s="9">
        <v>44713</v>
      </c>
      <c r="H18" s="10">
        <v>28</v>
      </c>
      <c r="I18" s="18" t="s">
        <v>259</v>
      </c>
      <c r="J18" s="10" t="s">
        <v>261</v>
      </c>
      <c r="K18" s="10" t="s">
        <v>262</v>
      </c>
      <c r="L18" s="10" t="s">
        <v>1173</v>
      </c>
    </row>
    <row r="19" spans="1:12">
      <c r="A19" s="10" t="s">
        <v>7</v>
      </c>
      <c r="D19" s="10" t="s">
        <v>260</v>
      </c>
      <c r="E19" s="17" t="s">
        <v>270</v>
      </c>
      <c r="F19" s="9">
        <v>38504</v>
      </c>
      <c r="G19" s="9">
        <v>44713</v>
      </c>
      <c r="H19" s="10">
        <v>28</v>
      </c>
      <c r="I19" s="18" t="s">
        <v>259</v>
      </c>
      <c r="J19" s="10" t="s">
        <v>261</v>
      </c>
      <c r="K19" s="10" t="s">
        <v>262</v>
      </c>
      <c r="L19" s="10" t="s">
        <v>1173</v>
      </c>
    </row>
    <row r="20" spans="1:12">
      <c r="A20" s="10" t="s">
        <v>8</v>
      </c>
      <c r="D20" s="10" t="s">
        <v>260</v>
      </c>
      <c r="E20" s="17" t="s">
        <v>271</v>
      </c>
      <c r="F20" s="9">
        <v>38504</v>
      </c>
      <c r="G20" s="9">
        <v>44713</v>
      </c>
      <c r="H20" s="10">
        <v>28</v>
      </c>
      <c r="I20" s="18" t="s">
        <v>259</v>
      </c>
      <c r="J20" s="10" t="s">
        <v>261</v>
      </c>
      <c r="K20" s="10" t="s">
        <v>262</v>
      </c>
      <c r="L20" s="10" t="s">
        <v>1173</v>
      </c>
    </row>
    <row r="21" spans="1:12">
      <c r="A21" s="10" t="s">
        <v>9</v>
      </c>
      <c r="D21" s="10" t="s">
        <v>260</v>
      </c>
      <c r="E21" s="17" t="s">
        <v>272</v>
      </c>
      <c r="F21" s="9">
        <v>38504</v>
      </c>
      <c r="G21" s="9">
        <v>44713</v>
      </c>
      <c r="H21" s="10">
        <v>28</v>
      </c>
      <c r="I21" s="18" t="s">
        <v>259</v>
      </c>
      <c r="J21" s="10" t="s">
        <v>261</v>
      </c>
      <c r="K21" s="10" t="s">
        <v>262</v>
      </c>
      <c r="L21" s="10" t="s">
        <v>1173</v>
      </c>
    </row>
    <row r="22" spans="1:12">
      <c r="A22" s="10" t="s">
        <v>10</v>
      </c>
      <c r="D22" s="10" t="s">
        <v>260</v>
      </c>
      <c r="E22" s="17" t="s">
        <v>273</v>
      </c>
      <c r="F22" s="9">
        <v>38504</v>
      </c>
      <c r="G22" s="9">
        <v>44713</v>
      </c>
      <c r="H22" s="10">
        <v>28</v>
      </c>
      <c r="I22" s="18" t="s">
        <v>259</v>
      </c>
      <c r="J22" s="10" t="s">
        <v>261</v>
      </c>
      <c r="K22" s="10" t="s">
        <v>262</v>
      </c>
      <c r="L22" s="10" t="s">
        <v>1173</v>
      </c>
    </row>
    <row r="23" spans="1:12">
      <c r="A23" s="10" t="s">
        <v>11</v>
      </c>
      <c r="D23" s="10" t="s">
        <v>260</v>
      </c>
      <c r="E23" s="17" t="s">
        <v>274</v>
      </c>
      <c r="F23" s="9">
        <v>38504</v>
      </c>
      <c r="G23" s="9">
        <v>44713</v>
      </c>
      <c r="H23" s="10">
        <v>28</v>
      </c>
      <c r="I23" s="18" t="s">
        <v>259</v>
      </c>
      <c r="J23" s="10" t="s">
        <v>261</v>
      </c>
      <c r="K23" s="10" t="s">
        <v>262</v>
      </c>
      <c r="L23" s="10" t="s">
        <v>1173</v>
      </c>
    </row>
    <row r="24" spans="1:12">
      <c r="A24" s="10" t="s">
        <v>12</v>
      </c>
      <c r="D24" s="10" t="s">
        <v>260</v>
      </c>
      <c r="E24" s="17" t="s">
        <v>275</v>
      </c>
      <c r="F24" s="9">
        <v>38504</v>
      </c>
      <c r="G24" s="9">
        <v>44713</v>
      </c>
      <c r="H24" s="10">
        <v>28</v>
      </c>
      <c r="I24" s="18" t="s">
        <v>259</v>
      </c>
      <c r="J24" s="10" t="s">
        <v>261</v>
      </c>
      <c r="K24" s="10" t="s">
        <v>262</v>
      </c>
      <c r="L24" s="10" t="s">
        <v>1173</v>
      </c>
    </row>
    <row r="25" spans="1:12">
      <c r="A25" s="10" t="s">
        <v>13</v>
      </c>
      <c r="D25" s="10" t="s">
        <v>260</v>
      </c>
      <c r="E25" s="17" t="s">
        <v>276</v>
      </c>
      <c r="F25" s="9">
        <v>38504</v>
      </c>
      <c r="G25" s="9">
        <v>44713</v>
      </c>
      <c r="H25" s="10">
        <v>28</v>
      </c>
      <c r="I25" s="18" t="s">
        <v>259</v>
      </c>
      <c r="J25" s="10" t="s">
        <v>261</v>
      </c>
      <c r="K25" s="10" t="s">
        <v>262</v>
      </c>
      <c r="L25" s="10" t="s">
        <v>1173</v>
      </c>
    </row>
    <row r="26" spans="1:12">
      <c r="A26" s="10" t="s">
        <v>14</v>
      </c>
      <c r="D26" s="10" t="s">
        <v>260</v>
      </c>
      <c r="E26" s="17" t="s">
        <v>277</v>
      </c>
      <c r="F26" s="9">
        <v>38504</v>
      </c>
      <c r="G26" s="9">
        <v>44713</v>
      </c>
      <c r="H26" s="10">
        <v>28</v>
      </c>
      <c r="I26" s="18" t="s">
        <v>259</v>
      </c>
      <c r="J26" s="10" t="s">
        <v>261</v>
      </c>
      <c r="K26" s="10" t="s">
        <v>262</v>
      </c>
      <c r="L26" s="10" t="s">
        <v>1173</v>
      </c>
    </row>
    <row r="27" spans="1:12">
      <c r="A27" s="10" t="s">
        <v>15</v>
      </c>
      <c r="D27" s="10" t="s">
        <v>260</v>
      </c>
      <c r="E27" s="17" t="s">
        <v>278</v>
      </c>
      <c r="F27" s="9">
        <v>38504</v>
      </c>
      <c r="G27" s="9">
        <v>44713</v>
      </c>
      <c r="H27" s="10">
        <v>28</v>
      </c>
      <c r="I27" s="18" t="s">
        <v>259</v>
      </c>
      <c r="J27" s="10" t="s">
        <v>261</v>
      </c>
      <c r="K27" s="10" t="s">
        <v>262</v>
      </c>
      <c r="L27" s="10" t="s">
        <v>1173</v>
      </c>
    </row>
    <row r="28" spans="1:12">
      <c r="A28" s="10" t="s">
        <v>16</v>
      </c>
      <c r="D28" s="10" t="s">
        <v>260</v>
      </c>
      <c r="E28" s="17" t="s">
        <v>279</v>
      </c>
      <c r="F28" s="9">
        <v>38504</v>
      </c>
      <c r="G28" s="9">
        <v>44713</v>
      </c>
      <c r="H28" s="10">
        <v>28</v>
      </c>
      <c r="I28" s="18" t="s">
        <v>259</v>
      </c>
      <c r="J28" s="10" t="s">
        <v>261</v>
      </c>
      <c r="K28" s="10" t="s">
        <v>262</v>
      </c>
      <c r="L28" s="10" t="s">
        <v>1173</v>
      </c>
    </row>
    <row r="29" spans="1:12">
      <c r="A29" s="10" t="s">
        <v>17</v>
      </c>
      <c r="D29" s="10" t="s">
        <v>260</v>
      </c>
      <c r="E29" s="17" t="s">
        <v>280</v>
      </c>
      <c r="F29" s="9">
        <v>38504</v>
      </c>
      <c r="G29" s="9">
        <v>44713</v>
      </c>
      <c r="H29" s="10">
        <v>28</v>
      </c>
      <c r="I29" s="18" t="s">
        <v>259</v>
      </c>
      <c r="J29" s="10" t="s">
        <v>261</v>
      </c>
      <c r="K29" s="10" t="s">
        <v>262</v>
      </c>
      <c r="L29" s="10" t="s">
        <v>1173</v>
      </c>
    </row>
    <row r="30" spans="1:12">
      <c r="A30" s="10" t="s">
        <v>18</v>
      </c>
      <c r="D30" s="10" t="s">
        <v>260</v>
      </c>
      <c r="E30" s="17" t="s">
        <v>281</v>
      </c>
      <c r="F30" s="9">
        <v>38504</v>
      </c>
      <c r="G30" s="9">
        <v>44713</v>
      </c>
      <c r="H30" s="10">
        <v>28</v>
      </c>
      <c r="I30" s="18" t="s">
        <v>259</v>
      </c>
      <c r="J30" s="10" t="s">
        <v>261</v>
      </c>
      <c r="K30" s="10" t="s">
        <v>262</v>
      </c>
      <c r="L30" s="10" t="s">
        <v>1173</v>
      </c>
    </row>
    <row r="31" spans="1:12">
      <c r="A31" s="10" t="s">
        <v>19</v>
      </c>
      <c r="D31" s="10" t="s">
        <v>260</v>
      </c>
      <c r="E31" s="17" t="s">
        <v>282</v>
      </c>
      <c r="F31" s="9">
        <v>38504</v>
      </c>
      <c r="G31" s="9">
        <v>44713</v>
      </c>
      <c r="H31" s="10">
        <v>28</v>
      </c>
      <c r="I31" s="18" t="s">
        <v>259</v>
      </c>
      <c r="J31" s="10" t="s">
        <v>261</v>
      </c>
      <c r="K31" s="10" t="s">
        <v>262</v>
      </c>
      <c r="L31" s="10" t="s">
        <v>1173</v>
      </c>
    </row>
    <row r="32" spans="1:12">
      <c r="A32" s="10" t="s">
        <v>20</v>
      </c>
      <c r="D32" s="10" t="s">
        <v>260</v>
      </c>
      <c r="E32" s="17" t="s">
        <v>283</v>
      </c>
      <c r="F32" s="9">
        <v>38504</v>
      </c>
      <c r="G32" s="9">
        <v>44713</v>
      </c>
      <c r="H32" s="10">
        <v>28</v>
      </c>
      <c r="I32" s="18" t="s">
        <v>259</v>
      </c>
      <c r="J32" s="10" t="s">
        <v>261</v>
      </c>
      <c r="K32" s="10" t="s">
        <v>262</v>
      </c>
      <c r="L32" s="10" t="s">
        <v>1173</v>
      </c>
    </row>
    <row r="33" spans="1:12">
      <c r="A33" s="10" t="s">
        <v>21</v>
      </c>
      <c r="D33" s="10" t="s">
        <v>260</v>
      </c>
      <c r="E33" s="17" t="s">
        <v>284</v>
      </c>
      <c r="F33" s="9">
        <v>38504</v>
      </c>
      <c r="G33" s="9">
        <v>44713</v>
      </c>
      <c r="H33" s="10">
        <v>28</v>
      </c>
      <c r="I33" s="18" t="s">
        <v>259</v>
      </c>
      <c r="J33" s="10" t="s">
        <v>261</v>
      </c>
      <c r="K33" s="10" t="s">
        <v>262</v>
      </c>
      <c r="L33" s="10" t="s">
        <v>1173</v>
      </c>
    </row>
    <row r="34" spans="1:12">
      <c r="A34" s="10" t="s">
        <v>22</v>
      </c>
      <c r="D34" s="10" t="s">
        <v>260</v>
      </c>
      <c r="E34" s="17" t="s">
        <v>285</v>
      </c>
      <c r="F34" s="9">
        <v>38504</v>
      </c>
      <c r="G34" s="9">
        <v>44713</v>
      </c>
      <c r="H34" s="10">
        <v>28</v>
      </c>
      <c r="I34" s="18" t="s">
        <v>259</v>
      </c>
      <c r="J34" s="10" t="s">
        <v>261</v>
      </c>
      <c r="K34" s="10" t="s">
        <v>262</v>
      </c>
      <c r="L34" s="10" t="s">
        <v>1173</v>
      </c>
    </row>
    <row r="35" spans="1:12">
      <c r="A35" s="10" t="s">
        <v>23</v>
      </c>
      <c r="D35" s="10" t="s">
        <v>260</v>
      </c>
      <c r="E35" s="17" t="s">
        <v>286</v>
      </c>
      <c r="F35" s="9">
        <v>38504</v>
      </c>
      <c r="G35" s="9">
        <v>44713</v>
      </c>
      <c r="H35" s="10">
        <v>28</v>
      </c>
      <c r="I35" s="18" t="s">
        <v>259</v>
      </c>
      <c r="J35" s="10" t="s">
        <v>261</v>
      </c>
      <c r="K35" s="10" t="s">
        <v>262</v>
      </c>
      <c r="L35" s="10" t="s">
        <v>1173</v>
      </c>
    </row>
    <row r="36" spans="1:12">
      <c r="A36" s="10" t="s">
        <v>24</v>
      </c>
      <c r="D36" s="10" t="s">
        <v>260</v>
      </c>
      <c r="E36" s="17" t="s">
        <v>287</v>
      </c>
      <c r="F36" s="9">
        <v>38504</v>
      </c>
      <c r="G36" s="9">
        <v>44713</v>
      </c>
      <c r="H36" s="10">
        <v>28</v>
      </c>
      <c r="I36" s="18" t="s">
        <v>259</v>
      </c>
      <c r="J36" s="10" t="s">
        <v>261</v>
      </c>
      <c r="K36" s="10" t="s">
        <v>262</v>
      </c>
      <c r="L36" s="10" t="s">
        <v>1173</v>
      </c>
    </row>
    <row r="37" spans="1:12">
      <c r="A37" s="10" t="s">
        <v>25</v>
      </c>
      <c r="D37" s="10" t="s">
        <v>260</v>
      </c>
      <c r="E37" s="17" t="s">
        <v>288</v>
      </c>
      <c r="F37" s="9">
        <v>38504</v>
      </c>
      <c r="G37" s="9">
        <v>44713</v>
      </c>
      <c r="H37" s="10">
        <v>28</v>
      </c>
      <c r="I37" s="18" t="s">
        <v>259</v>
      </c>
      <c r="J37" s="10" t="s">
        <v>261</v>
      </c>
      <c r="K37" s="10" t="s">
        <v>262</v>
      </c>
      <c r="L37" s="10" t="s">
        <v>1173</v>
      </c>
    </row>
    <row r="38" spans="1:12">
      <c r="A38" s="10" t="s">
        <v>26</v>
      </c>
      <c r="D38" s="10" t="s">
        <v>260</v>
      </c>
      <c r="E38" s="17" t="s">
        <v>289</v>
      </c>
      <c r="F38" s="9">
        <v>38504</v>
      </c>
      <c r="G38" s="9">
        <v>44713</v>
      </c>
      <c r="H38" s="10">
        <v>28</v>
      </c>
      <c r="I38" s="18" t="s">
        <v>259</v>
      </c>
      <c r="J38" s="10" t="s">
        <v>261</v>
      </c>
      <c r="K38" s="10" t="s">
        <v>262</v>
      </c>
      <c r="L38" s="10" t="s">
        <v>1173</v>
      </c>
    </row>
    <row r="39" spans="1:12">
      <c r="A39" s="10" t="s">
        <v>27</v>
      </c>
      <c r="D39" s="10" t="s">
        <v>260</v>
      </c>
      <c r="E39" s="17" t="s">
        <v>290</v>
      </c>
      <c r="F39" s="9">
        <v>38504</v>
      </c>
      <c r="G39" s="9">
        <v>44713</v>
      </c>
      <c r="H39" s="10">
        <v>28</v>
      </c>
      <c r="I39" s="18" t="s">
        <v>259</v>
      </c>
      <c r="J39" s="10" t="s">
        <v>261</v>
      </c>
      <c r="K39" s="10" t="s">
        <v>262</v>
      </c>
      <c r="L39" s="10" t="s">
        <v>1173</v>
      </c>
    </row>
    <row r="40" spans="1:12">
      <c r="A40" s="10" t="s">
        <v>28</v>
      </c>
      <c r="D40" s="10" t="s">
        <v>260</v>
      </c>
      <c r="E40" s="17" t="s">
        <v>291</v>
      </c>
      <c r="F40" s="9">
        <v>38504</v>
      </c>
      <c r="G40" s="9">
        <v>44713</v>
      </c>
      <c r="H40" s="10">
        <v>28</v>
      </c>
      <c r="I40" s="18" t="s">
        <v>259</v>
      </c>
      <c r="J40" s="10" t="s">
        <v>261</v>
      </c>
      <c r="K40" s="10" t="s">
        <v>262</v>
      </c>
      <c r="L40" s="10" t="s">
        <v>1173</v>
      </c>
    </row>
    <row r="41" spans="1:12">
      <c r="A41" s="10" t="s">
        <v>29</v>
      </c>
      <c r="D41" s="10" t="s">
        <v>260</v>
      </c>
      <c r="E41" s="17" t="s">
        <v>292</v>
      </c>
      <c r="F41" s="9">
        <v>38504</v>
      </c>
      <c r="G41" s="9">
        <v>44713</v>
      </c>
      <c r="H41" s="10">
        <v>28</v>
      </c>
      <c r="I41" s="18" t="s">
        <v>259</v>
      </c>
      <c r="J41" s="10" t="s">
        <v>261</v>
      </c>
      <c r="K41" s="10" t="s">
        <v>262</v>
      </c>
      <c r="L41" s="10" t="s">
        <v>1173</v>
      </c>
    </row>
    <row r="42" spans="1:12">
      <c r="A42" s="10" t="s">
        <v>30</v>
      </c>
      <c r="D42" s="10" t="s">
        <v>260</v>
      </c>
      <c r="E42" s="17" t="s">
        <v>293</v>
      </c>
      <c r="F42" s="9">
        <v>38504</v>
      </c>
      <c r="G42" s="9">
        <v>44713</v>
      </c>
      <c r="H42" s="10">
        <v>28</v>
      </c>
      <c r="I42" s="18" t="s">
        <v>259</v>
      </c>
      <c r="J42" s="10" t="s">
        <v>261</v>
      </c>
      <c r="K42" s="10" t="s">
        <v>262</v>
      </c>
      <c r="L42" s="10" t="s">
        <v>1173</v>
      </c>
    </row>
    <row r="43" spans="1:12">
      <c r="A43" s="10" t="s">
        <v>31</v>
      </c>
      <c r="D43" s="10" t="s">
        <v>260</v>
      </c>
      <c r="E43" s="17" t="s">
        <v>294</v>
      </c>
      <c r="F43" s="9">
        <v>38504</v>
      </c>
      <c r="G43" s="9">
        <v>44713</v>
      </c>
      <c r="H43" s="10">
        <v>28</v>
      </c>
      <c r="I43" s="18" t="s">
        <v>259</v>
      </c>
      <c r="J43" s="10" t="s">
        <v>261</v>
      </c>
      <c r="K43" s="10" t="s">
        <v>262</v>
      </c>
      <c r="L43" s="10" t="s">
        <v>1173</v>
      </c>
    </row>
    <row r="44" spans="1:12">
      <c r="A44" s="10" t="s">
        <v>32</v>
      </c>
      <c r="D44" s="10" t="s">
        <v>260</v>
      </c>
      <c r="E44" s="17" t="s">
        <v>295</v>
      </c>
      <c r="F44" s="9">
        <v>38504</v>
      </c>
      <c r="G44" s="9">
        <v>44713</v>
      </c>
      <c r="H44" s="10">
        <v>28</v>
      </c>
      <c r="I44" s="18" t="s">
        <v>259</v>
      </c>
      <c r="J44" s="10" t="s">
        <v>261</v>
      </c>
      <c r="K44" s="10" t="s">
        <v>262</v>
      </c>
      <c r="L44" s="10" t="s">
        <v>1173</v>
      </c>
    </row>
    <row r="45" spans="1:12">
      <c r="A45" s="10" t="s">
        <v>33</v>
      </c>
      <c r="D45" s="10" t="s">
        <v>260</v>
      </c>
      <c r="E45" s="17" t="s">
        <v>296</v>
      </c>
      <c r="F45" s="9">
        <v>38504</v>
      </c>
      <c r="G45" s="9">
        <v>44713</v>
      </c>
      <c r="H45" s="10">
        <v>28</v>
      </c>
      <c r="I45" s="18" t="s">
        <v>259</v>
      </c>
      <c r="J45" s="10" t="s">
        <v>261</v>
      </c>
      <c r="K45" s="10" t="s">
        <v>262</v>
      </c>
      <c r="L45" s="10" t="s">
        <v>1173</v>
      </c>
    </row>
    <row r="46" spans="1:12">
      <c r="A46" s="10" t="s">
        <v>34</v>
      </c>
      <c r="D46" s="10" t="s">
        <v>260</v>
      </c>
      <c r="E46" s="17" t="s">
        <v>297</v>
      </c>
      <c r="F46" s="9">
        <v>38504</v>
      </c>
      <c r="G46" s="9">
        <v>44713</v>
      </c>
      <c r="H46" s="10">
        <v>28</v>
      </c>
      <c r="I46" s="18" t="s">
        <v>259</v>
      </c>
      <c r="J46" s="10" t="s">
        <v>261</v>
      </c>
      <c r="K46" s="10" t="s">
        <v>262</v>
      </c>
      <c r="L46" s="10" t="s">
        <v>1173</v>
      </c>
    </row>
    <row r="47" spans="1:12">
      <c r="A47" s="10" t="s">
        <v>35</v>
      </c>
      <c r="D47" s="10" t="s">
        <v>260</v>
      </c>
      <c r="E47" s="17" t="s">
        <v>298</v>
      </c>
      <c r="F47" s="9">
        <v>38504</v>
      </c>
      <c r="G47" s="9">
        <v>44713</v>
      </c>
      <c r="H47" s="10">
        <v>28</v>
      </c>
      <c r="I47" s="18" t="s">
        <v>259</v>
      </c>
      <c r="J47" s="10" t="s">
        <v>261</v>
      </c>
      <c r="K47" s="10" t="s">
        <v>262</v>
      </c>
      <c r="L47" s="10" t="s">
        <v>1173</v>
      </c>
    </row>
    <row r="48" spans="1:12">
      <c r="A48" s="10" t="s">
        <v>36</v>
      </c>
      <c r="D48" s="10" t="s">
        <v>260</v>
      </c>
      <c r="E48" s="17" t="s">
        <v>299</v>
      </c>
      <c r="F48" s="9">
        <v>38504</v>
      </c>
      <c r="G48" s="9">
        <v>44713</v>
      </c>
      <c r="H48" s="10">
        <v>28</v>
      </c>
      <c r="I48" s="18" t="s">
        <v>259</v>
      </c>
      <c r="J48" s="10" t="s">
        <v>261</v>
      </c>
      <c r="K48" s="10" t="s">
        <v>262</v>
      </c>
      <c r="L48" s="10" t="s">
        <v>1173</v>
      </c>
    </row>
    <row r="49" spans="1:12">
      <c r="A49" s="10" t="s">
        <v>37</v>
      </c>
      <c r="D49" s="10" t="s">
        <v>260</v>
      </c>
      <c r="E49" s="17" t="s">
        <v>300</v>
      </c>
      <c r="F49" s="9">
        <v>38504</v>
      </c>
      <c r="G49" s="9">
        <v>44713</v>
      </c>
      <c r="H49" s="10">
        <v>28</v>
      </c>
      <c r="I49" s="18" t="s">
        <v>259</v>
      </c>
      <c r="J49" s="10" t="s">
        <v>261</v>
      </c>
      <c r="K49" s="10" t="s">
        <v>262</v>
      </c>
      <c r="L49" s="10" t="s">
        <v>1173</v>
      </c>
    </row>
    <row r="50" spans="1:12">
      <c r="A50" s="10" t="s">
        <v>38</v>
      </c>
      <c r="D50" s="10" t="s">
        <v>260</v>
      </c>
      <c r="E50" s="17" t="s">
        <v>301</v>
      </c>
      <c r="F50" s="9">
        <v>38504</v>
      </c>
      <c r="G50" s="9">
        <v>44713</v>
      </c>
      <c r="H50" s="10">
        <v>28</v>
      </c>
      <c r="I50" s="18" t="s">
        <v>259</v>
      </c>
      <c r="J50" s="10" t="s">
        <v>261</v>
      </c>
      <c r="K50" s="10" t="s">
        <v>262</v>
      </c>
      <c r="L50" s="10" t="s">
        <v>1173</v>
      </c>
    </row>
    <row r="51" spans="1:12">
      <c r="A51" s="10" t="s">
        <v>39</v>
      </c>
      <c r="D51" s="10" t="s">
        <v>260</v>
      </c>
      <c r="E51" s="17" t="s">
        <v>302</v>
      </c>
      <c r="F51" s="9">
        <v>38504</v>
      </c>
      <c r="G51" s="9">
        <v>44713</v>
      </c>
      <c r="H51" s="10">
        <v>28</v>
      </c>
      <c r="I51" s="18" t="s">
        <v>259</v>
      </c>
      <c r="J51" s="10" t="s">
        <v>261</v>
      </c>
      <c r="K51" s="10" t="s">
        <v>262</v>
      </c>
      <c r="L51" s="10" t="s">
        <v>1173</v>
      </c>
    </row>
    <row r="52" spans="1:12">
      <c r="A52" s="10" t="s">
        <v>40</v>
      </c>
      <c r="D52" s="10" t="s">
        <v>260</v>
      </c>
      <c r="E52" s="17" t="s">
        <v>303</v>
      </c>
      <c r="F52" s="9">
        <v>38504</v>
      </c>
      <c r="G52" s="9">
        <v>44713</v>
      </c>
      <c r="H52" s="10">
        <v>28</v>
      </c>
      <c r="I52" s="18" t="s">
        <v>259</v>
      </c>
      <c r="J52" s="10" t="s">
        <v>261</v>
      </c>
      <c r="K52" s="10" t="s">
        <v>262</v>
      </c>
      <c r="L52" s="10" t="s">
        <v>1173</v>
      </c>
    </row>
    <row r="53" spans="1:12">
      <c r="A53" s="10" t="s">
        <v>41</v>
      </c>
      <c r="D53" s="10" t="s">
        <v>260</v>
      </c>
      <c r="E53" s="17" t="s">
        <v>304</v>
      </c>
      <c r="F53" s="9">
        <v>38504</v>
      </c>
      <c r="G53" s="9">
        <v>44713</v>
      </c>
      <c r="H53" s="10">
        <v>28</v>
      </c>
      <c r="I53" s="18" t="s">
        <v>259</v>
      </c>
      <c r="J53" s="10" t="s">
        <v>261</v>
      </c>
      <c r="K53" s="10" t="s">
        <v>262</v>
      </c>
      <c r="L53" s="10" t="s">
        <v>1173</v>
      </c>
    </row>
    <row r="54" spans="1:12">
      <c r="A54" s="10" t="s">
        <v>42</v>
      </c>
      <c r="D54" s="10" t="s">
        <v>260</v>
      </c>
      <c r="E54" s="17" t="s">
        <v>305</v>
      </c>
      <c r="F54" s="9">
        <v>38504</v>
      </c>
      <c r="G54" s="9">
        <v>44713</v>
      </c>
      <c r="H54" s="10">
        <v>28</v>
      </c>
      <c r="I54" s="18" t="s">
        <v>259</v>
      </c>
      <c r="J54" s="10" t="s">
        <v>261</v>
      </c>
      <c r="K54" s="10" t="s">
        <v>262</v>
      </c>
      <c r="L54" s="10" t="s">
        <v>1173</v>
      </c>
    </row>
    <row r="55" spans="1:12">
      <c r="A55" s="10" t="s">
        <v>43</v>
      </c>
      <c r="D55" s="10" t="s">
        <v>260</v>
      </c>
      <c r="E55" s="17" t="s">
        <v>306</v>
      </c>
      <c r="F55" s="9">
        <v>38504</v>
      </c>
      <c r="G55" s="9">
        <v>44713</v>
      </c>
      <c r="H55" s="10">
        <v>28</v>
      </c>
      <c r="I55" s="18" t="s">
        <v>259</v>
      </c>
      <c r="J55" s="10" t="s">
        <v>261</v>
      </c>
      <c r="K55" s="10" t="s">
        <v>262</v>
      </c>
      <c r="L55" s="10" t="s">
        <v>1173</v>
      </c>
    </row>
    <row r="56" spans="1:12">
      <c r="A56" s="10" t="s">
        <v>44</v>
      </c>
      <c r="D56" s="10" t="s">
        <v>260</v>
      </c>
      <c r="E56" s="17" t="s">
        <v>307</v>
      </c>
      <c r="F56" s="9">
        <v>38504</v>
      </c>
      <c r="G56" s="9">
        <v>44713</v>
      </c>
      <c r="H56" s="10">
        <v>28</v>
      </c>
      <c r="I56" s="18" t="s">
        <v>259</v>
      </c>
      <c r="J56" s="10" t="s">
        <v>261</v>
      </c>
      <c r="K56" s="10" t="s">
        <v>262</v>
      </c>
      <c r="L56" s="10" t="s">
        <v>1173</v>
      </c>
    </row>
    <row r="57" spans="1:12">
      <c r="A57" s="10" t="s">
        <v>45</v>
      </c>
      <c r="D57" s="10" t="s">
        <v>260</v>
      </c>
      <c r="E57" s="17" t="s">
        <v>308</v>
      </c>
      <c r="F57" s="9">
        <v>38504</v>
      </c>
      <c r="G57" s="9">
        <v>44713</v>
      </c>
      <c r="H57" s="10">
        <v>28</v>
      </c>
      <c r="I57" s="18" t="s">
        <v>259</v>
      </c>
      <c r="J57" s="10" t="s">
        <v>261</v>
      </c>
      <c r="K57" s="10" t="s">
        <v>262</v>
      </c>
      <c r="L57" s="10" t="s">
        <v>1173</v>
      </c>
    </row>
    <row r="58" spans="1:12">
      <c r="A58" s="10" t="s">
        <v>46</v>
      </c>
      <c r="D58" s="10" t="s">
        <v>260</v>
      </c>
      <c r="E58" s="17" t="s">
        <v>309</v>
      </c>
      <c r="F58" s="9">
        <v>38504</v>
      </c>
      <c r="G58" s="9">
        <v>44713</v>
      </c>
      <c r="H58" s="10">
        <v>28</v>
      </c>
      <c r="I58" s="18" t="s">
        <v>259</v>
      </c>
      <c r="J58" s="10" t="s">
        <v>261</v>
      </c>
      <c r="K58" s="10" t="s">
        <v>262</v>
      </c>
      <c r="L58" s="10" t="s">
        <v>1173</v>
      </c>
    </row>
    <row r="59" spans="1:12">
      <c r="A59" s="10" t="s">
        <v>47</v>
      </c>
      <c r="D59" s="10" t="s">
        <v>260</v>
      </c>
      <c r="E59" s="17" t="s">
        <v>310</v>
      </c>
      <c r="F59" s="9">
        <v>38504</v>
      </c>
      <c r="G59" s="9">
        <v>44713</v>
      </c>
      <c r="H59" s="10">
        <v>28</v>
      </c>
      <c r="I59" s="18" t="s">
        <v>259</v>
      </c>
      <c r="J59" s="10" t="s">
        <v>261</v>
      </c>
      <c r="K59" s="10" t="s">
        <v>262</v>
      </c>
      <c r="L59" s="10" t="s">
        <v>1173</v>
      </c>
    </row>
    <row r="60" spans="1:12">
      <c r="A60" s="10" t="s">
        <v>48</v>
      </c>
      <c r="D60" s="10" t="s">
        <v>260</v>
      </c>
      <c r="E60" s="17" t="s">
        <v>311</v>
      </c>
      <c r="F60" s="9">
        <v>38504</v>
      </c>
      <c r="G60" s="9">
        <v>44713</v>
      </c>
      <c r="H60" s="10">
        <v>28</v>
      </c>
      <c r="I60" s="18" t="s">
        <v>259</v>
      </c>
      <c r="J60" s="10" t="s">
        <v>261</v>
      </c>
      <c r="K60" s="10" t="s">
        <v>262</v>
      </c>
      <c r="L60" s="10" t="s">
        <v>1173</v>
      </c>
    </row>
    <row r="61" spans="1:12">
      <c r="A61" s="10" t="s">
        <v>49</v>
      </c>
      <c r="D61" s="10" t="s">
        <v>260</v>
      </c>
      <c r="E61" s="17" t="s">
        <v>312</v>
      </c>
      <c r="F61" s="9">
        <v>38504</v>
      </c>
      <c r="G61" s="9">
        <v>44713</v>
      </c>
      <c r="H61" s="10">
        <v>28</v>
      </c>
      <c r="I61" s="18" t="s">
        <v>259</v>
      </c>
      <c r="J61" s="10" t="s">
        <v>261</v>
      </c>
      <c r="K61" s="10" t="s">
        <v>262</v>
      </c>
      <c r="L61" s="10" t="s">
        <v>1173</v>
      </c>
    </row>
    <row r="62" spans="1:12">
      <c r="A62" s="10" t="s">
        <v>50</v>
      </c>
      <c r="D62" s="10" t="s">
        <v>260</v>
      </c>
      <c r="E62" s="17" t="s">
        <v>313</v>
      </c>
      <c r="F62" s="9">
        <v>38504</v>
      </c>
      <c r="G62" s="9">
        <v>44713</v>
      </c>
      <c r="H62" s="10">
        <v>28</v>
      </c>
      <c r="I62" s="18" t="s">
        <v>259</v>
      </c>
      <c r="J62" s="10" t="s">
        <v>261</v>
      </c>
      <c r="K62" s="10" t="s">
        <v>262</v>
      </c>
      <c r="L62" s="10" t="s">
        <v>1173</v>
      </c>
    </row>
    <row r="63" spans="1:12">
      <c r="A63" s="10" t="s">
        <v>51</v>
      </c>
      <c r="D63" s="10" t="s">
        <v>260</v>
      </c>
      <c r="E63" s="17" t="s">
        <v>314</v>
      </c>
      <c r="F63" s="9">
        <v>38504</v>
      </c>
      <c r="G63" s="9">
        <v>44713</v>
      </c>
      <c r="H63" s="10">
        <v>28</v>
      </c>
      <c r="I63" s="18" t="s">
        <v>259</v>
      </c>
      <c r="J63" s="10" t="s">
        <v>261</v>
      </c>
      <c r="K63" s="10" t="s">
        <v>262</v>
      </c>
      <c r="L63" s="10" t="s">
        <v>1173</v>
      </c>
    </row>
    <row r="64" spans="1:12">
      <c r="A64" s="10" t="s">
        <v>52</v>
      </c>
      <c r="D64" s="10" t="s">
        <v>260</v>
      </c>
      <c r="E64" s="17" t="s">
        <v>315</v>
      </c>
      <c r="F64" s="9">
        <v>38504</v>
      </c>
      <c r="G64" s="9">
        <v>44713</v>
      </c>
      <c r="H64" s="10">
        <v>28</v>
      </c>
      <c r="I64" s="18" t="s">
        <v>259</v>
      </c>
      <c r="J64" s="10" t="s">
        <v>261</v>
      </c>
      <c r="K64" s="10" t="s">
        <v>262</v>
      </c>
      <c r="L64" s="10" t="s">
        <v>1173</v>
      </c>
    </row>
    <row r="65" spans="1:12">
      <c r="A65" s="10" t="s">
        <v>53</v>
      </c>
      <c r="D65" s="10" t="s">
        <v>260</v>
      </c>
      <c r="E65" s="17" t="s">
        <v>316</v>
      </c>
      <c r="F65" s="9">
        <v>38504</v>
      </c>
      <c r="G65" s="9">
        <v>44713</v>
      </c>
      <c r="H65" s="10">
        <v>28</v>
      </c>
      <c r="I65" s="18" t="s">
        <v>259</v>
      </c>
      <c r="J65" s="10" t="s">
        <v>261</v>
      </c>
      <c r="K65" s="10" t="s">
        <v>262</v>
      </c>
      <c r="L65" s="10" t="s">
        <v>1173</v>
      </c>
    </row>
    <row r="66" spans="1:12">
      <c r="A66" s="10" t="s">
        <v>54</v>
      </c>
      <c r="D66" s="10" t="s">
        <v>260</v>
      </c>
      <c r="E66" s="17" t="s">
        <v>317</v>
      </c>
      <c r="F66" s="9">
        <v>38504</v>
      </c>
      <c r="G66" s="9">
        <v>44713</v>
      </c>
      <c r="H66" s="10">
        <v>28</v>
      </c>
      <c r="I66" s="18" t="s">
        <v>259</v>
      </c>
      <c r="J66" s="10" t="s">
        <v>261</v>
      </c>
      <c r="K66" s="10" t="s">
        <v>262</v>
      </c>
      <c r="L66" s="10" t="s">
        <v>1173</v>
      </c>
    </row>
    <row r="67" spans="1:12">
      <c r="A67" s="10" t="s">
        <v>55</v>
      </c>
      <c r="D67" s="10" t="s">
        <v>260</v>
      </c>
      <c r="E67" s="17" t="s">
        <v>318</v>
      </c>
      <c r="F67" s="9">
        <v>38504</v>
      </c>
      <c r="G67" s="9">
        <v>44713</v>
      </c>
      <c r="H67" s="10">
        <v>28</v>
      </c>
      <c r="I67" s="18" t="s">
        <v>259</v>
      </c>
      <c r="J67" s="10" t="s">
        <v>261</v>
      </c>
      <c r="K67" s="10" t="s">
        <v>262</v>
      </c>
      <c r="L67" s="10" t="s">
        <v>1173</v>
      </c>
    </row>
    <row r="68" spans="1:12">
      <c r="A68" s="10" t="s">
        <v>56</v>
      </c>
      <c r="D68" s="10" t="s">
        <v>260</v>
      </c>
      <c r="E68" s="17" t="s">
        <v>319</v>
      </c>
      <c r="F68" s="9">
        <v>38504</v>
      </c>
      <c r="G68" s="9">
        <v>44713</v>
      </c>
      <c r="H68" s="10">
        <v>28</v>
      </c>
      <c r="I68" s="18" t="s">
        <v>259</v>
      </c>
      <c r="J68" s="10" t="s">
        <v>261</v>
      </c>
      <c r="K68" s="10" t="s">
        <v>262</v>
      </c>
      <c r="L68" s="10" t="s">
        <v>1173</v>
      </c>
    </row>
    <row r="69" spans="1:12">
      <c r="A69" s="10" t="s">
        <v>57</v>
      </c>
      <c r="D69" s="10" t="s">
        <v>260</v>
      </c>
      <c r="E69" s="17" t="s">
        <v>320</v>
      </c>
      <c r="F69" s="9">
        <v>38504</v>
      </c>
      <c r="G69" s="9">
        <v>44713</v>
      </c>
      <c r="H69" s="10">
        <v>28</v>
      </c>
      <c r="I69" s="18" t="s">
        <v>259</v>
      </c>
      <c r="J69" s="10" t="s">
        <v>261</v>
      </c>
      <c r="K69" s="10" t="s">
        <v>262</v>
      </c>
      <c r="L69" s="10" t="s">
        <v>1173</v>
      </c>
    </row>
    <row r="70" spans="1:12">
      <c r="A70" s="10" t="s">
        <v>58</v>
      </c>
      <c r="D70" s="10" t="s">
        <v>260</v>
      </c>
      <c r="E70" s="17" t="s">
        <v>321</v>
      </c>
      <c r="F70" s="9">
        <v>38504</v>
      </c>
      <c r="G70" s="9">
        <v>44713</v>
      </c>
      <c r="H70" s="10">
        <v>28</v>
      </c>
      <c r="I70" s="18" t="s">
        <v>259</v>
      </c>
      <c r="J70" s="10" t="s">
        <v>261</v>
      </c>
      <c r="K70" s="10" t="s">
        <v>262</v>
      </c>
      <c r="L70" s="10" t="s">
        <v>1173</v>
      </c>
    </row>
    <row r="71" spans="1:12">
      <c r="A71" s="10" t="s">
        <v>59</v>
      </c>
      <c r="D71" s="10" t="s">
        <v>260</v>
      </c>
      <c r="E71" s="17" t="s">
        <v>322</v>
      </c>
      <c r="F71" s="9">
        <v>38504</v>
      </c>
      <c r="G71" s="9">
        <v>44713</v>
      </c>
      <c r="H71" s="10">
        <v>28</v>
      </c>
      <c r="I71" s="18" t="s">
        <v>259</v>
      </c>
      <c r="J71" s="10" t="s">
        <v>261</v>
      </c>
      <c r="K71" s="10" t="s">
        <v>262</v>
      </c>
      <c r="L71" s="10" t="s">
        <v>1173</v>
      </c>
    </row>
    <row r="72" spans="1:12">
      <c r="A72" s="10" t="s">
        <v>60</v>
      </c>
      <c r="D72" s="10" t="s">
        <v>260</v>
      </c>
      <c r="E72" s="17" t="s">
        <v>323</v>
      </c>
      <c r="F72" s="9">
        <v>38504</v>
      </c>
      <c r="G72" s="9">
        <v>44713</v>
      </c>
      <c r="H72" s="10">
        <v>28</v>
      </c>
      <c r="I72" s="18" t="s">
        <v>259</v>
      </c>
      <c r="J72" s="10" t="s">
        <v>261</v>
      </c>
      <c r="K72" s="10" t="s">
        <v>262</v>
      </c>
      <c r="L72" s="10" t="s">
        <v>1173</v>
      </c>
    </row>
    <row r="73" spans="1:12">
      <c r="A73" s="10" t="s">
        <v>61</v>
      </c>
      <c r="D73" s="10" t="s">
        <v>260</v>
      </c>
      <c r="E73" s="17" t="s">
        <v>324</v>
      </c>
      <c r="F73" s="9">
        <v>38504</v>
      </c>
      <c r="G73" s="9">
        <v>44713</v>
      </c>
      <c r="H73" s="10">
        <v>28</v>
      </c>
      <c r="I73" s="18" t="s">
        <v>259</v>
      </c>
      <c r="J73" s="10" t="s">
        <v>261</v>
      </c>
      <c r="K73" s="10" t="s">
        <v>262</v>
      </c>
      <c r="L73" s="10" t="s">
        <v>1173</v>
      </c>
    </row>
    <row r="74" spans="1:12">
      <c r="A74" s="10" t="s">
        <v>62</v>
      </c>
      <c r="D74" s="10" t="s">
        <v>260</v>
      </c>
      <c r="E74" s="17" t="s">
        <v>325</v>
      </c>
      <c r="F74" s="9">
        <v>38504</v>
      </c>
      <c r="G74" s="9">
        <v>44713</v>
      </c>
      <c r="H74" s="10">
        <v>28</v>
      </c>
      <c r="I74" s="18" t="s">
        <v>259</v>
      </c>
      <c r="J74" s="10" t="s">
        <v>261</v>
      </c>
      <c r="K74" s="10" t="s">
        <v>262</v>
      </c>
      <c r="L74" s="10" t="s">
        <v>1173</v>
      </c>
    </row>
    <row r="75" spans="1:12">
      <c r="A75" s="10" t="s">
        <v>63</v>
      </c>
      <c r="D75" s="10" t="s">
        <v>260</v>
      </c>
      <c r="E75" s="17" t="s">
        <v>326</v>
      </c>
      <c r="F75" s="9">
        <v>38504</v>
      </c>
      <c r="G75" s="9">
        <v>44713</v>
      </c>
      <c r="H75" s="10">
        <v>28</v>
      </c>
      <c r="I75" s="18" t="s">
        <v>259</v>
      </c>
      <c r="J75" s="10" t="s">
        <v>261</v>
      </c>
      <c r="K75" s="10" t="s">
        <v>262</v>
      </c>
      <c r="L75" s="10" t="s">
        <v>1173</v>
      </c>
    </row>
    <row r="76" spans="1:12">
      <c r="A76" s="10" t="s">
        <v>64</v>
      </c>
      <c r="D76" s="10" t="s">
        <v>260</v>
      </c>
      <c r="E76" s="17" t="s">
        <v>327</v>
      </c>
      <c r="F76" s="9">
        <v>38504</v>
      </c>
      <c r="G76" s="9">
        <v>44713</v>
      </c>
      <c r="H76" s="10">
        <v>28</v>
      </c>
      <c r="I76" s="18" t="s">
        <v>259</v>
      </c>
      <c r="J76" s="10" t="s">
        <v>261</v>
      </c>
      <c r="K76" s="10" t="s">
        <v>262</v>
      </c>
      <c r="L76" s="10" t="s">
        <v>1173</v>
      </c>
    </row>
    <row r="77" spans="1:12">
      <c r="A77" s="10" t="s">
        <v>65</v>
      </c>
      <c r="D77" s="10" t="s">
        <v>260</v>
      </c>
      <c r="E77" s="17" t="s">
        <v>328</v>
      </c>
      <c r="F77" s="9">
        <v>38504</v>
      </c>
      <c r="G77" s="9">
        <v>44713</v>
      </c>
      <c r="H77" s="10">
        <v>28</v>
      </c>
      <c r="I77" s="18" t="s">
        <v>259</v>
      </c>
      <c r="J77" s="10" t="s">
        <v>261</v>
      </c>
      <c r="K77" s="10" t="s">
        <v>262</v>
      </c>
      <c r="L77" s="10" t="s">
        <v>1173</v>
      </c>
    </row>
    <row r="78" spans="1:12">
      <c r="A78" s="10" t="s">
        <v>66</v>
      </c>
      <c r="D78" s="10" t="s">
        <v>260</v>
      </c>
      <c r="E78" s="17" t="s">
        <v>329</v>
      </c>
      <c r="F78" s="9">
        <v>38504</v>
      </c>
      <c r="G78" s="9">
        <v>44713</v>
      </c>
      <c r="H78" s="10">
        <v>28</v>
      </c>
      <c r="I78" s="18" t="s">
        <v>259</v>
      </c>
      <c r="J78" s="10" t="s">
        <v>261</v>
      </c>
      <c r="K78" s="10" t="s">
        <v>262</v>
      </c>
      <c r="L78" s="10" t="s">
        <v>1173</v>
      </c>
    </row>
    <row r="79" spans="1:12">
      <c r="A79" s="10" t="s">
        <v>67</v>
      </c>
      <c r="D79" s="10" t="s">
        <v>260</v>
      </c>
      <c r="E79" s="17" t="s">
        <v>330</v>
      </c>
      <c r="F79" s="9">
        <v>38504</v>
      </c>
      <c r="G79" s="9">
        <v>44713</v>
      </c>
      <c r="H79" s="10">
        <v>28</v>
      </c>
      <c r="I79" s="18" t="s">
        <v>259</v>
      </c>
      <c r="J79" s="10" t="s">
        <v>261</v>
      </c>
      <c r="K79" s="10" t="s">
        <v>262</v>
      </c>
      <c r="L79" s="10" t="s">
        <v>1173</v>
      </c>
    </row>
    <row r="80" spans="1:12">
      <c r="A80" s="10" t="s">
        <v>68</v>
      </c>
      <c r="D80" s="10" t="s">
        <v>260</v>
      </c>
      <c r="E80" s="17" t="s">
        <v>331</v>
      </c>
      <c r="F80" s="9">
        <v>38504</v>
      </c>
      <c r="G80" s="9">
        <v>44713</v>
      </c>
      <c r="H80" s="10">
        <v>28</v>
      </c>
      <c r="I80" s="18" t="s">
        <v>259</v>
      </c>
      <c r="J80" s="10" t="s">
        <v>261</v>
      </c>
      <c r="K80" s="10" t="s">
        <v>262</v>
      </c>
      <c r="L80" s="10" t="s">
        <v>1173</v>
      </c>
    </row>
    <row r="81" spans="1:12">
      <c r="A81" s="10" t="s">
        <v>69</v>
      </c>
      <c r="D81" s="10" t="s">
        <v>260</v>
      </c>
      <c r="E81" s="17" t="s">
        <v>332</v>
      </c>
      <c r="F81" s="9">
        <v>38504</v>
      </c>
      <c r="G81" s="9">
        <v>44713</v>
      </c>
      <c r="H81" s="10">
        <v>28</v>
      </c>
      <c r="I81" s="18" t="s">
        <v>259</v>
      </c>
      <c r="J81" s="10" t="s">
        <v>261</v>
      </c>
      <c r="K81" s="10" t="s">
        <v>262</v>
      </c>
      <c r="L81" s="10" t="s">
        <v>1173</v>
      </c>
    </row>
    <row r="82" spans="1:12">
      <c r="A82" s="10" t="s">
        <v>70</v>
      </c>
      <c r="D82" s="10" t="s">
        <v>260</v>
      </c>
      <c r="E82" s="17" t="s">
        <v>333</v>
      </c>
      <c r="F82" s="9">
        <v>38504</v>
      </c>
      <c r="G82" s="9">
        <v>44713</v>
      </c>
      <c r="H82" s="10">
        <v>28</v>
      </c>
      <c r="I82" s="18" t="s">
        <v>259</v>
      </c>
      <c r="J82" s="10" t="s">
        <v>261</v>
      </c>
      <c r="K82" s="10" t="s">
        <v>262</v>
      </c>
      <c r="L82" s="10" t="s">
        <v>1173</v>
      </c>
    </row>
    <row r="83" spans="1:12">
      <c r="A83" s="10" t="s">
        <v>71</v>
      </c>
      <c r="D83" s="10" t="s">
        <v>260</v>
      </c>
      <c r="E83" s="17" t="s">
        <v>334</v>
      </c>
      <c r="F83" s="9">
        <v>38504</v>
      </c>
      <c r="G83" s="9">
        <v>44713</v>
      </c>
      <c r="H83" s="10">
        <v>28</v>
      </c>
      <c r="I83" s="18" t="s">
        <v>259</v>
      </c>
      <c r="J83" s="10" t="s">
        <v>261</v>
      </c>
      <c r="K83" s="10" t="s">
        <v>262</v>
      </c>
      <c r="L83" s="10" t="s">
        <v>1173</v>
      </c>
    </row>
    <row r="84" spans="1:12">
      <c r="A84" s="10" t="s">
        <v>72</v>
      </c>
      <c r="D84" s="10" t="s">
        <v>260</v>
      </c>
      <c r="E84" s="17" t="s">
        <v>335</v>
      </c>
      <c r="F84" s="9">
        <v>38504</v>
      </c>
      <c r="G84" s="9">
        <v>44713</v>
      </c>
      <c r="H84" s="10">
        <v>28</v>
      </c>
      <c r="I84" s="18" t="s">
        <v>259</v>
      </c>
      <c r="J84" s="10" t="s">
        <v>261</v>
      </c>
      <c r="K84" s="10" t="s">
        <v>262</v>
      </c>
      <c r="L84" s="10" t="s">
        <v>1173</v>
      </c>
    </row>
    <row r="85" spans="1:12">
      <c r="A85" s="10" t="s">
        <v>73</v>
      </c>
      <c r="D85" s="10" t="s">
        <v>260</v>
      </c>
      <c r="E85" s="17" t="s">
        <v>336</v>
      </c>
      <c r="F85" s="9">
        <v>38504</v>
      </c>
      <c r="G85" s="9">
        <v>44713</v>
      </c>
      <c r="H85" s="10">
        <v>28</v>
      </c>
      <c r="I85" s="18" t="s">
        <v>259</v>
      </c>
      <c r="J85" s="10" t="s">
        <v>261</v>
      </c>
      <c r="K85" s="10" t="s">
        <v>262</v>
      </c>
      <c r="L85" s="10" t="s">
        <v>1173</v>
      </c>
    </row>
    <row r="86" spans="1:12">
      <c r="A86" s="10" t="s">
        <v>74</v>
      </c>
      <c r="D86" s="10" t="s">
        <v>260</v>
      </c>
      <c r="E86" s="17" t="s">
        <v>337</v>
      </c>
      <c r="F86" s="9">
        <v>38504</v>
      </c>
      <c r="G86" s="9">
        <v>44713</v>
      </c>
      <c r="H86" s="10">
        <v>28</v>
      </c>
      <c r="I86" s="18" t="s">
        <v>259</v>
      </c>
      <c r="J86" s="10" t="s">
        <v>261</v>
      </c>
      <c r="K86" s="10" t="s">
        <v>262</v>
      </c>
      <c r="L86" s="10" t="s">
        <v>1173</v>
      </c>
    </row>
    <row r="87" spans="1:12">
      <c r="A87" s="10" t="s">
        <v>75</v>
      </c>
      <c r="D87" s="10" t="s">
        <v>260</v>
      </c>
      <c r="E87" s="17" t="s">
        <v>338</v>
      </c>
      <c r="F87" s="9">
        <v>38504</v>
      </c>
      <c r="G87" s="9">
        <v>44713</v>
      </c>
      <c r="H87" s="10">
        <v>28</v>
      </c>
      <c r="I87" s="18" t="s">
        <v>259</v>
      </c>
      <c r="J87" s="10" t="s">
        <v>261</v>
      </c>
      <c r="K87" s="10" t="s">
        <v>262</v>
      </c>
      <c r="L87" s="10" t="s">
        <v>1173</v>
      </c>
    </row>
    <row r="88" spans="1:12">
      <c r="A88" s="10" t="s">
        <v>76</v>
      </c>
      <c r="D88" s="10" t="s">
        <v>260</v>
      </c>
      <c r="E88" s="17" t="s">
        <v>339</v>
      </c>
      <c r="F88" s="9">
        <v>38504</v>
      </c>
      <c r="G88" s="9">
        <v>44713</v>
      </c>
      <c r="H88" s="10">
        <v>28</v>
      </c>
      <c r="I88" s="18" t="s">
        <v>259</v>
      </c>
      <c r="J88" s="10" t="s">
        <v>261</v>
      </c>
      <c r="K88" s="10" t="s">
        <v>262</v>
      </c>
      <c r="L88" s="10" t="s">
        <v>1173</v>
      </c>
    </row>
    <row r="89" spans="1:12">
      <c r="A89" s="10" t="s">
        <v>77</v>
      </c>
      <c r="D89" s="10" t="s">
        <v>260</v>
      </c>
      <c r="E89" s="17" t="s">
        <v>340</v>
      </c>
      <c r="F89" s="9">
        <v>38504</v>
      </c>
      <c r="G89" s="9">
        <v>44713</v>
      </c>
      <c r="H89" s="10">
        <v>28</v>
      </c>
      <c r="I89" s="18" t="s">
        <v>259</v>
      </c>
      <c r="J89" s="10" t="s">
        <v>261</v>
      </c>
      <c r="K89" s="10" t="s">
        <v>262</v>
      </c>
      <c r="L89" s="10" t="s">
        <v>1173</v>
      </c>
    </row>
    <row r="90" spans="1:12">
      <c r="A90" s="10" t="s">
        <v>78</v>
      </c>
      <c r="D90" s="10" t="s">
        <v>260</v>
      </c>
      <c r="E90" s="17" t="s">
        <v>341</v>
      </c>
      <c r="F90" s="9">
        <v>38504</v>
      </c>
      <c r="G90" s="9">
        <v>44713</v>
      </c>
      <c r="H90" s="10">
        <v>28</v>
      </c>
      <c r="I90" s="18" t="s">
        <v>259</v>
      </c>
      <c r="J90" s="10" t="s">
        <v>261</v>
      </c>
      <c r="K90" s="10" t="s">
        <v>262</v>
      </c>
      <c r="L90" s="10" t="s">
        <v>1173</v>
      </c>
    </row>
    <row r="91" spans="1:12">
      <c r="A91" s="10" t="s">
        <v>79</v>
      </c>
      <c r="D91" s="10" t="s">
        <v>260</v>
      </c>
      <c r="E91" s="17" t="s">
        <v>342</v>
      </c>
      <c r="F91" s="9">
        <v>38504</v>
      </c>
      <c r="G91" s="9">
        <v>44713</v>
      </c>
      <c r="H91" s="10">
        <v>28</v>
      </c>
      <c r="I91" s="18" t="s">
        <v>259</v>
      </c>
      <c r="J91" s="10" t="s">
        <v>261</v>
      </c>
      <c r="K91" s="10" t="s">
        <v>262</v>
      </c>
      <c r="L91" s="10" t="s">
        <v>1173</v>
      </c>
    </row>
    <row r="92" spans="1:12">
      <c r="A92" s="10" t="s">
        <v>80</v>
      </c>
      <c r="D92" s="10" t="s">
        <v>260</v>
      </c>
      <c r="E92" s="17" t="s">
        <v>343</v>
      </c>
      <c r="F92" s="9">
        <v>38504</v>
      </c>
      <c r="G92" s="9">
        <v>44713</v>
      </c>
      <c r="H92" s="10">
        <v>28</v>
      </c>
      <c r="I92" s="18" t="s">
        <v>259</v>
      </c>
      <c r="J92" s="10" t="s">
        <v>261</v>
      </c>
      <c r="K92" s="10" t="s">
        <v>262</v>
      </c>
      <c r="L92" s="10" t="s">
        <v>1173</v>
      </c>
    </row>
    <row r="93" spans="1:12">
      <c r="A93" s="10" t="s">
        <v>81</v>
      </c>
      <c r="D93" s="10" t="s">
        <v>260</v>
      </c>
      <c r="E93" s="17" t="s">
        <v>344</v>
      </c>
      <c r="F93" s="9">
        <v>38504</v>
      </c>
      <c r="G93" s="9">
        <v>44713</v>
      </c>
      <c r="H93" s="10">
        <v>28</v>
      </c>
      <c r="I93" s="18" t="s">
        <v>259</v>
      </c>
      <c r="J93" s="10" t="s">
        <v>261</v>
      </c>
      <c r="K93" s="10" t="s">
        <v>262</v>
      </c>
      <c r="L93" s="10" t="s">
        <v>1173</v>
      </c>
    </row>
    <row r="94" spans="1:12">
      <c r="A94" s="10" t="s">
        <v>82</v>
      </c>
      <c r="D94" s="10" t="s">
        <v>260</v>
      </c>
      <c r="E94" s="17" t="s">
        <v>345</v>
      </c>
      <c r="F94" s="9">
        <v>38504</v>
      </c>
      <c r="G94" s="9">
        <v>44713</v>
      </c>
      <c r="H94" s="10">
        <v>28</v>
      </c>
      <c r="I94" s="18" t="s">
        <v>259</v>
      </c>
      <c r="J94" s="10" t="s">
        <v>261</v>
      </c>
      <c r="K94" s="10" t="s">
        <v>262</v>
      </c>
      <c r="L94" s="10" t="s">
        <v>1173</v>
      </c>
    </row>
    <row r="95" spans="1:12">
      <c r="A95" s="10" t="s">
        <v>83</v>
      </c>
      <c r="D95" s="10" t="s">
        <v>260</v>
      </c>
      <c r="E95" s="17" t="s">
        <v>346</v>
      </c>
      <c r="F95" s="9">
        <v>38504</v>
      </c>
      <c r="G95" s="9">
        <v>44713</v>
      </c>
      <c r="H95" s="10">
        <v>28</v>
      </c>
      <c r="I95" s="18" t="s">
        <v>259</v>
      </c>
      <c r="J95" s="10" t="s">
        <v>261</v>
      </c>
      <c r="K95" s="10" t="s">
        <v>262</v>
      </c>
      <c r="L95" s="10" t="s">
        <v>1173</v>
      </c>
    </row>
    <row r="96" spans="1:12">
      <c r="A96" s="10" t="s">
        <v>84</v>
      </c>
      <c r="D96" s="10" t="s">
        <v>260</v>
      </c>
      <c r="E96" s="17" t="s">
        <v>347</v>
      </c>
      <c r="F96" s="9">
        <v>38504</v>
      </c>
      <c r="G96" s="9">
        <v>44713</v>
      </c>
      <c r="H96" s="10">
        <v>28</v>
      </c>
      <c r="I96" s="18" t="s">
        <v>259</v>
      </c>
      <c r="J96" s="10" t="s">
        <v>261</v>
      </c>
      <c r="K96" s="10" t="s">
        <v>262</v>
      </c>
      <c r="L96" s="10" t="s">
        <v>1173</v>
      </c>
    </row>
    <row r="97" spans="1:12">
      <c r="A97" s="10" t="s">
        <v>85</v>
      </c>
      <c r="D97" s="10" t="s">
        <v>260</v>
      </c>
      <c r="E97" s="17" t="s">
        <v>348</v>
      </c>
      <c r="F97" s="9">
        <v>38504</v>
      </c>
      <c r="G97" s="9">
        <v>44713</v>
      </c>
      <c r="H97" s="10">
        <v>28</v>
      </c>
      <c r="I97" s="18" t="s">
        <v>259</v>
      </c>
      <c r="J97" s="10" t="s">
        <v>261</v>
      </c>
      <c r="K97" s="10" t="s">
        <v>262</v>
      </c>
      <c r="L97" s="10" t="s">
        <v>1173</v>
      </c>
    </row>
    <row r="98" spans="1:12">
      <c r="A98" s="10" t="s">
        <v>86</v>
      </c>
      <c r="D98" s="10" t="s">
        <v>260</v>
      </c>
      <c r="E98" s="17" t="s">
        <v>349</v>
      </c>
      <c r="F98" s="9">
        <v>38504</v>
      </c>
      <c r="G98" s="9">
        <v>44713</v>
      </c>
      <c r="H98" s="10">
        <v>28</v>
      </c>
      <c r="I98" s="18" t="s">
        <v>259</v>
      </c>
      <c r="J98" s="10" t="s">
        <v>261</v>
      </c>
      <c r="K98" s="10" t="s">
        <v>262</v>
      </c>
      <c r="L98" s="10" t="s">
        <v>1173</v>
      </c>
    </row>
    <row r="99" spans="1:12">
      <c r="A99" s="10" t="s">
        <v>87</v>
      </c>
      <c r="D99" s="10" t="s">
        <v>260</v>
      </c>
      <c r="E99" s="17" t="s">
        <v>350</v>
      </c>
      <c r="F99" s="9">
        <v>38504</v>
      </c>
      <c r="G99" s="9">
        <v>44713</v>
      </c>
      <c r="H99" s="10">
        <v>28</v>
      </c>
      <c r="I99" s="18" t="s">
        <v>259</v>
      </c>
      <c r="J99" s="10" t="s">
        <v>261</v>
      </c>
      <c r="K99" s="10" t="s">
        <v>262</v>
      </c>
      <c r="L99" s="10" t="s">
        <v>1173</v>
      </c>
    </row>
    <row r="100" spans="1:12">
      <c r="A100" s="10" t="s">
        <v>88</v>
      </c>
      <c r="D100" s="10" t="s">
        <v>260</v>
      </c>
      <c r="E100" s="17" t="s">
        <v>351</v>
      </c>
      <c r="F100" s="9">
        <v>38504</v>
      </c>
      <c r="G100" s="9">
        <v>44713</v>
      </c>
      <c r="H100" s="10">
        <v>28</v>
      </c>
      <c r="I100" s="18" t="s">
        <v>259</v>
      </c>
      <c r="J100" s="10" t="s">
        <v>261</v>
      </c>
      <c r="K100" s="10" t="s">
        <v>262</v>
      </c>
      <c r="L100" s="10" t="s">
        <v>1173</v>
      </c>
    </row>
    <row r="101" spans="1:12">
      <c r="A101" s="10" t="s">
        <v>89</v>
      </c>
      <c r="D101" s="10" t="s">
        <v>260</v>
      </c>
      <c r="E101" s="17" t="s">
        <v>352</v>
      </c>
      <c r="F101" s="9">
        <v>38504</v>
      </c>
      <c r="G101" s="9">
        <v>44713</v>
      </c>
      <c r="H101" s="10">
        <v>28</v>
      </c>
      <c r="I101" s="18" t="s">
        <v>259</v>
      </c>
      <c r="J101" s="10" t="s">
        <v>261</v>
      </c>
      <c r="K101" s="10" t="s">
        <v>262</v>
      </c>
      <c r="L101" s="10" t="s">
        <v>1173</v>
      </c>
    </row>
    <row r="102" spans="1:12">
      <c r="A102" s="10" t="s">
        <v>90</v>
      </c>
      <c r="D102" s="10" t="s">
        <v>260</v>
      </c>
      <c r="E102" s="17" t="s">
        <v>353</v>
      </c>
      <c r="F102" s="9">
        <v>38504</v>
      </c>
      <c r="G102" s="9">
        <v>44713</v>
      </c>
      <c r="H102" s="10">
        <v>28</v>
      </c>
      <c r="I102" s="18" t="s">
        <v>259</v>
      </c>
      <c r="J102" s="10" t="s">
        <v>261</v>
      </c>
      <c r="K102" s="10" t="s">
        <v>262</v>
      </c>
      <c r="L102" s="10" t="s">
        <v>1173</v>
      </c>
    </row>
    <row r="103" spans="1:12">
      <c r="A103" s="10" t="s">
        <v>91</v>
      </c>
      <c r="D103" s="10" t="s">
        <v>260</v>
      </c>
      <c r="E103" s="17" t="s">
        <v>354</v>
      </c>
      <c r="F103" s="9">
        <v>38504</v>
      </c>
      <c r="G103" s="9">
        <v>44713</v>
      </c>
      <c r="H103" s="10">
        <v>28</v>
      </c>
      <c r="I103" s="18" t="s">
        <v>259</v>
      </c>
      <c r="J103" s="10" t="s">
        <v>261</v>
      </c>
      <c r="K103" s="10" t="s">
        <v>262</v>
      </c>
      <c r="L103" s="10" t="s">
        <v>1173</v>
      </c>
    </row>
    <row r="104" spans="1:12">
      <c r="A104" s="10" t="s">
        <v>92</v>
      </c>
      <c r="D104" s="10" t="s">
        <v>260</v>
      </c>
      <c r="E104" s="17" t="s">
        <v>355</v>
      </c>
      <c r="F104" s="9">
        <v>38504</v>
      </c>
      <c r="G104" s="9">
        <v>44713</v>
      </c>
      <c r="H104" s="10">
        <v>28</v>
      </c>
      <c r="I104" s="18" t="s">
        <v>259</v>
      </c>
      <c r="J104" s="10" t="s">
        <v>261</v>
      </c>
      <c r="K104" s="10" t="s">
        <v>262</v>
      </c>
      <c r="L104" s="10" t="s">
        <v>1173</v>
      </c>
    </row>
    <row r="105" spans="1:12">
      <c r="A105" s="10" t="s">
        <v>93</v>
      </c>
      <c r="D105" s="10" t="s">
        <v>260</v>
      </c>
      <c r="E105" s="17" t="s">
        <v>356</v>
      </c>
      <c r="F105" s="9">
        <v>38504</v>
      </c>
      <c r="G105" s="9">
        <v>44713</v>
      </c>
      <c r="H105" s="10">
        <v>28</v>
      </c>
      <c r="I105" s="18" t="s">
        <v>259</v>
      </c>
      <c r="J105" s="10" t="s">
        <v>261</v>
      </c>
      <c r="K105" s="10" t="s">
        <v>262</v>
      </c>
      <c r="L105" s="10" t="s">
        <v>1173</v>
      </c>
    </row>
    <row r="106" spans="1:12">
      <c r="A106" s="10" t="s">
        <v>94</v>
      </c>
      <c r="D106" s="10" t="s">
        <v>260</v>
      </c>
      <c r="E106" s="17" t="s">
        <v>357</v>
      </c>
      <c r="F106" s="9">
        <v>38504</v>
      </c>
      <c r="G106" s="9">
        <v>44713</v>
      </c>
      <c r="H106" s="10">
        <v>28</v>
      </c>
      <c r="I106" s="18" t="s">
        <v>259</v>
      </c>
      <c r="J106" s="10" t="s">
        <v>261</v>
      </c>
      <c r="K106" s="10" t="s">
        <v>262</v>
      </c>
      <c r="L106" s="10" t="s">
        <v>1173</v>
      </c>
    </row>
    <row r="107" spans="1:12">
      <c r="A107" s="10" t="s">
        <v>95</v>
      </c>
      <c r="D107" s="10" t="s">
        <v>260</v>
      </c>
      <c r="E107" s="17" t="s">
        <v>358</v>
      </c>
      <c r="F107" s="9">
        <v>38504</v>
      </c>
      <c r="G107" s="9">
        <v>44713</v>
      </c>
      <c r="H107" s="10">
        <v>28</v>
      </c>
      <c r="I107" s="18" t="s">
        <v>259</v>
      </c>
      <c r="J107" s="10" t="s">
        <v>261</v>
      </c>
      <c r="K107" s="10" t="s">
        <v>262</v>
      </c>
      <c r="L107" s="10" t="s">
        <v>1173</v>
      </c>
    </row>
    <row r="108" spans="1:12">
      <c r="A108" s="10" t="s">
        <v>96</v>
      </c>
      <c r="D108" s="10" t="s">
        <v>260</v>
      </c>
      <c r="E108" s="17" t="s">
        <v>359</v>
      </c>
      <c r="F108" s="9">
        <v>38504</v>
      </c>
      <c r="G108" s="9">
        <v>44713</v>
      </c>
      <c r="H108" s="10">
        <v>28</v>
      </c>
      <c r="I108" s="18" t="s">
        <v>259</v>
      </c>
      <c r="J108" s="10" t="s">
        <v>261</v>
      </c>
      <c r="K108" s="10" t="s">
        <v>262</v>
      </c>
      <c r="L108" s="10" t="s">
        <v>1173</v>
      </c>
    </row>
    <row r="109" spans="1:12">
      <c r="A109" s="10" t="s">
        <v>97</v>
      </c>
      <c r="D109" s="10" t="s">
        <v>260</v>
      </c>
      <c r="E109" s="17" t="s">
        <v>360</v>
      </c>
      <c r="F109" s="9">
        <v>38504</v>
      </c>
      <c r="G109" s="9">
        <v>44713</v>
      </c>
      <c r="H109" s="10">
        <v>28</v>
      </c>
      <c r="I109" s="18" t="s">
        <v>259</v>
      </c>
      <c r="J109" s="10" t="s">
        <v>261</v>
      </c>
      <c r="K109" s="10" t="s">
        <v>262</v>
      </c>
      <c r="L109" s="10" t="s">
        <v>1173</v>
      </c>
    </row>
    <row r="110" spans="1:12">
      <c r="A110" s="10" t="s">
        <v>98</v>
      </c>
      <c r="D110" s="10" t="s">
        <v>260</v>
      </c>
      <c r="E110" s="17" t="s">
        <v>361</v>
      </c>
      <c r="F110" s="9">
        <v>38504</v>
      </c>
      <c r="G110" s="9">
        <v>44713</v>
      </c>
      <c r="H110" s="10">
        <v>28</v>
      </c>
      <c r="I110" s="18" t="s">
        <v>259</v>
      </c>
      <c r="J110" s="10" t="s">
        <v>261</v>
      </c>
      <c r="K110" s="10" t="s">
        <v>262</v>
      </c>
      <c r="L110" s="10" t="s">
        <v>1173</v>
      </c>
    </row>
    <row r="111" spans="1:12">
      <c r="A111" s="10" t="s">
        <v>99</v>
      </c>
      <c r="D111" s="10" t="s">
        <v>260</v>
      </c>
      <c r="E111" s="17" t="s">
        <v>362</v>
      </c>
      <c r="F111" s="9">
        <v>38504</v>
      </c>
      <c r="G111" s="9">
        <v>44713</v>
      </c>
      <c r="H111" s="10">
        <v>28</v>
      </c>
      <c r="I111" s="18" t="s">
        <v>259</v>
      </c>
      <c r="J111" s="10" t="s">
        <v>261</v>
      </c>
      <c r="K111" s="10" t="s">
        <v>262</v>
      </c>
      <c r="L111" s="10" t="s">
        <v>1173</v>
      </c>
    </row>
    <row r="112" spans="1:12">
      <c r="A112" s="10" t="s">
        <v>100</v>
      </c>
      <c r="D112" s="10" t="s">
        <v>260</v>
      </c>
      <c r="E112" s="17" t="s">
        <v>363</v>
      </c>
      <c r="F112" s="9">
        <v>38504</v>
      </c>
      <c r="G112" s="9">
        <v>44713</v>
      </c>
      <c r="H112" s="10">
        <v>28</v>
      </c>
      <c r="I112" s="18" t="s">
        <v>259</v>
      </c>
      <c r="J112" s="10" t="s">
        <v>261</v>
      </c>
      <c r="K112" s="10" t="s">
        <v>262</v>
      </c>
      <c r="L112" s="10" t="s">
        <v>1173</v>
      </c>
    </row>
    <row r="113" spans="1:12">
      <c r="A113" s="10" t="s">
        <v>101</v>
      </c>
      <c r="D113" s="10" t="s">
        <v>260</v>
      </c>
      <c r="E113" s="17" t="s">
        <v>364</v>
      </c>
      <c r="F113" s="9">
        <v>38504</v>
      </c>
      <c r="G113" s="9">
        <v>44713</v>
      </c>
      <c r="H113" s="10">
        <v>28</v>
      </c>
      <c r="I113" s="18" t="s">
        <v>259</v>
      </c>
      <c r="J113" s="10" t="s">
        <v>261</v>
      </c>
      <c r="K113" s="10" t="s">
        <v>262</v>
      </c>
      <c r="L113" s="10" t="s">
        <v>1173</v>
      </c>
    </row>
    <row r="114" spans="1:12">
      <c r="A114" s="10" t="s">
        <v>102</v>
      </c>
      <c r="D114" s="10" t="s">
        <v>260</v>
      </c>
      <c r="E114" s="17" t="s">
        <v>365</v>
      </c>
      <c r="F114" s="9">
        <v>38504</v>
      </c>
      <c r="G114" s="9">
        <v>44713</v>
      </c>
      <c r="H114" s="10">
        <v>28</v>
      </c>
      <c r="I114" s="18" t="s">
        <v>259</v>
      </c>
      <c r="J114" s="10" t="s">
        <v>261</v>
      </c>
      <c r="K114" s="10" t="s">
        <v>262</v>
      </c>
      <c r="L114" s="10" t="s">
        <v>1173</v>
      </c>
    </row>
    <row r="115" spans="1:12">
      <c r="A115" s="10" t="s">
        <v>103</v>
      </c>
      <c r="D115" s="10" t="s">
        <v>260</v>
      </c>
      <c r="E115" s="17" t="s">
        <v>366</v>
      </c>
      <c r="F115" s="9">
        <v>38504</v>
      </c>
      <c r="G115" s="9">
        <v>44713</v>
      </c>
      <c r="H115" s="10">
        <v>28</v>
      </c>
      <c r="I115" s="18" t="s">
        <v>259</v>
      </c>
      <c r="J115" s="10" t="s">
        <v>261</v>
      </c>
      <c r="K115" s="10" t="s">
        <v>262</v>
      </c>
      <c r="L115" s="10" t="s">
        <v>1173</v>
      </c>
    </row>
    <row r="116" spans="1:12">
      <c r="A116" s="10" t="s">
        <v>104</v>
      </c>
      <c r="D116" s="10" t="s">
        <v>260</v>
      </c>
      <c r="E116" s="17" t="s">
        <v>367</v>
      </c>
      <c r="F116" s="9">
        <v>38504</v>
      </c>
      <c r="G116" s="9">
        <v>44713</v>
      </c>
      <c r="H116" s="10">
        <v>28</v>
      </c>
      <c r="I116" s="18" t="s">
        <v>259</v>
      </c>
      <c r="J116" s="10" t="s">
        <v>261</v>
      </c>
      <c r="K116" s="10" t="s">
        <v>262</v>
      </c>
      <c r="L116" s="10" t="s">
        <v>1173</v>
      </c>
    </row>
    <row r="117" spans="1:12">
      <c r="A117" s="10" t="s">
        <v>105</v>
      </c>
      <c r="D117" s="10" t="s">
        <v>260</v>
      </c>
      <c r="E117" s="17" t="s">
        <v>368</v>
      </c>
      <c r="F117" s="9">
        <v>38504</v>
      </c>
      <c r="G117" s="9">
        <v>44713</v>
      </c>
      <c r="H117" s="10">
        <v>28</v>
      </c>
      <c r="I117" s="18" t="s">
        <v>259</v>
      </c>
      <c r="J117" s="10" t="s">
        <v>261</v>
      </c>
      <c r="K117" s="10" t="s">
        <v>262</v>
      </c>
      <c r="L117" s="10" t="s">
        <v>1173</v>
      </c>
    </row>
    <row r="118" spans="1:12">
      <c r="A118" s="10" t="s">
        <v>106</v>
      </c>
      <c r="D118" s="10" t="s">
        <v>260</v>
      </c>
      <c r="E118" s="17" t="s">
        <v>369</v>
      </c>
      <c r="F118" s="9">
        <v>38504</v>
      </c>
      <c r="G118" s="9">
        <v>44713</v>
      </c>
      <c r="H118" s="10">
        <v>28</v>
      </c>
      <c r="I118" s="18" t="s">
        <v>259</v>
      </c>
      <c r="J118" s="10" t="s">
        <v>261</v>
      </c>
      <c r="K118" s="10" t="s">
        <v>262</v>
      </c>
      <c r="L118" s="10" t="s">
        <v>1173</v>
      </c>
    </row>
    <row r="119" spans="1:12">
      <c r="A119" s="10" t="s">
        <v>107</v>
      </c>
      <c r="D119" s="10" t="s">
        <v>260</v>
      </c>
      <c r="E119" s="17" t="s">
        <v>370</v>
      </c>
      <c r="F119" s="9">
        <v>38504</v>
      </c>
      <c r="G119" s="9">
        <v>44713</v>
      </c>
      <c r="H119" s="10">
        <v>28</v>
      </c>
      <c r="I119" s="18" t="s">
        <v>259</v>
      </c>
      <c r="J119" s="10" t="s">
        <v>261</v>
      </c>
      <c r="K119" s="10" t="s">
        <v>262</v>
      </c>
      <c r="L119" s="10" t="s">
        <v>1173</v>
      </c>
    </row>
    <row r="120" spans="1:12">
      <c r="A120" s="10" t="s">
        <v>108</v>
      </c>
      <c r="D120" s="10" t="s">
        <v>260</v>
      </c>
      <c r="E120" s="17" t="s">
        <v>371</v>
      </c>
      <c r="F120" s="9">
        <v>38504</v>
      </c>
      <c r="G120" s="9">
        <v>44713</v>
      </c>
      <c r="H120" s="10">
        <v>28</v>
      </c>
      <c r="I120" s="18" t="s">
        <v>259</v>
      </c>
      <c r="J120" s="10" t="s">
        <v>261</v>
      </c>
      <c r="K120" s="10" t="s">
        <v>262</v>
      </c>
      <c r="L120" s="10" t="s">
        <v>1173</v>
      </c>
    </row>
    <row r="121" spans="1:12">
      <c r="A121" s="10" t="s">
        <v>109</v>
      </c>
      <c r="D121" s="10" t="s">
        <v>260</v>
      </c>
      <c r="E121" s="17" t="s">
        <v>372</v>
      </c>
      <c r="F121" s="9">
        <v>38504</v>
      </c>
      <c r="G121" s="9">
        <v>44713</v>
      </c>
      <c r="H121" s="10">
        <v>28</v>
      </c>
      <c r="I121" s="18" t="s">
        <v>259</v>
      </c>
      <c r="J121" s="10" t="s">
        <v>261</v>
      </c>
      <c r="K121" s="10" t="s">
        <v>262</v>
      </c>
      <c r="L121" s="10" t="s">
        <v>1173</v>
      </c>
    </row>
    <row r="122" spans="1:12">
      <c r="A122" s="10" t="s">
        <v>110</v>
      </c>
      <c r="D122" s="10" t="s">
        <v>260</v>
      </c>
      <c r="E122" s="17" t="s">
        <v>373</v>
      </c>
      <c r="F122" s="9">
        <v>38504</v>
      </c>
      <c r="G122" s="9">
        <v>44713</v>
      </c>
      <c r="H122" s="10">
        <v>28</v>
      </c>
      <c r="I122" s="18" t="s">
        <v>259</v>
      </c>
      <c r="J122" s="10" t="s">
        <v>261</v>
      </c>
      <c r="K122" s="10" t="s">
        <v>262</v>
      </c>
      <c r="L122" s="10" t="s">
        <v>1173</v>
      </c>
    </row>
    <row r="123" spans="1:12">
      <c r="A123" s="10" t="s">
        <v>111</v>
      </c>
      <c r="D123" s="10" t="s">
        <v>260</v>
      </c>
      <c r="E123" s="17" t="s">
        <v>374</v>
      </c>
      <c r="F123" s="9">
        <v>38504</v>
      </c>
      <c r="G123" s="9">
        <v>44713</v>
      </c>
      <c r="H123" s="10">
        <v>28</v>
      </c>
      <c r="I123" s="18" t="s">
        <v>259</v>
      </c>
      <c r="J123" s="10" t="s">
        <v>261</v>
      </c>
      <c r="K123" s="10" t="s">
        <v>262</v>
      </c>
      <c r="L123" s="10" t="s">
        <v>1173</v>
      </c>
    </row>
    <row r="124" spans="1:12">
      <c r="A124" s="10" t="s">
        <v>112</v>
      </c>
      <c r="D124" s="10" t="s">
        <v>260</v>
      </c>
      <c r="E124" s="17" t="s">
        <v>375</v>
      </c>
      <c r="F124" s="9">
        <v>38504</v>
      </c>
      <c r="G124" s="9">
        <v>44713</v>
      </c>
      <c r="H124" s="10">
        <v>28</v>
      </c>
      <c r="I124" s="18" t="s">
        <v>259</v>
      </c>
      <c r="J124" s="10" t="s">
        <v>261</v>
      </c>
      <c r="K124" s="10" t="s">
        <v>262</v>
      </c>
      <c r="L124" s="10" t="s">
        <v>1173</v>
      </c>
    </row>
    <row r="125" spans="1:12">
      <c r="A125" s="10" t="s">
        <v>113</v>
      </c>
      <c r="D125" s="10" t="s">
        <v>260</v>
      </c>
      <c r="E125" s="17" t="s">
        <v>376</v>
      </c>
      <c r="F125" s="9">
        <v>38504</v>
      </c>
      <c r="G125" s="9">
        <v>44713</v>
      </c>
      <c r="H125" s="10">
        <v>28</v>
      </c>
      <c r="I125" s="18" t="s">
        <v>259</v>
      </c>
      <c r="J125" s="10" t="s">
        <v>261</v>
      </c>
      <c r="K125" s="10" t="s">
        <v>262</v>
      </c>
      <c r="L125" s="10" t="s">
        <v>1173</v>
      </c>
    </row>
    <row r="126" spans="1:12">
      <c r="A126" s="10" t="s">
        <v>114</v>
      </c>
      <c r="D126" s="10" t="s">
        <v>260</v>
      </c>
      <c r="E126" s="17" t="s">
        <v>377</v>
      </c>
      <c r="F126" s="9">
        <v>38504</v>
      </c>
      <c r="G126" s="9">
        <v>44713</v>
      </c>
      <c r="H126" s="10">
        <v>28</v>
      </c>
      <c r="I126" s="18" t="s">
        <v>259</v>
      </c>
      <c r="J126" s="10" t="s">
        <v>261</v>
      </c>
      <c r="K126" s="10" t="s">
        <v>262</v>
      </c>
      <c r="L126" s="10" t="s">
        <v>1173</v>
      </c>
    </row>
    <row r="127" spans="1:12">
      <c r="A127" s="10" t="s">
        <v>115</v>
      </c>
      <c r="D127" s="10" t="s">
        <v>260</v>
      </c>
      <c r="E127" s="17" t="s">
        <v>378</v>
      </c>
      <c r="F127" s="9">
        <v>38504</v>
      </c>
      <c r="G127" s="9">
        <v>44713</v>
      </c>
      <c r="H127" s="10">
        <v>28</v>
      </c>
      <c r="I127" s="18" t="s">
        <v>259</v>
      </c>
      <c r="J127" s="10" t="s">
        <v>261</v>
      </c>
      <c r="K127" s="10" t="s">
        <v>262</v>
      </c>
      <c r="L127" s="10" t="s">
        <v>1173</v>
      </c>
    </row>
    <row r="128" spans="1:12">
      <c r="A128" s="10" t="s">
        <v>116</v>
      </c>
      <c r="D128" s="10" t="s">
        <v>260</v>
      </c>
      <c r="E128" s="17" t="s">
        <v>379</v>
      </c>
      <c r="F128" s="9">
        <v>38504</v>
      </c>
      <c r="G128" s="9">
        <v>44713</v>
      </c>
      <c r="H128" s="10">
        <v>28</v>
      </c>
      <c r="I128" s="18" t="s">
        <v>259</v>
      </c>
      <c r="J128" s="10" t="s">
        <v>261</v>
      </c>
      <c r="K128" s="10" t="s">
        <v>262</v>
      </c>
      <c r="L128" s="10" t="s">
        <v>1173</v>
      </c>
    </row>
    <row r="129" spans="1:12">
      <c r="A129" s="10" t="s">
        <v>117</v>
      </c>
      <c r="D129" s="10" t="s">
        <v>260</v>
      </c>
      <c r="E129" s="17" t="s">
        <v>380</v>
      </c>
      <c r="F129" s="9">
        <v>38504</v>
      </c>
      <c r="G129" s="9">
        <v>44713</v>
      </c>
      <c r="H129" s="10">
        <v>28</v>
      </c>
      <c r="I129" s="18" t="s">
        <v>259</v>
      </c>
      <c r="J129" s="10" t="s">
        <v>261</v>
      </c>
      <c r="K129" s="10" t="s">
        <v>262</v>
      </c>
      <c r="L129" s="10" t="s">
        <v>1173</v>
      </c>
    </row>
    <row r="130" spans="1:12">
      <c r="A130" s="10" t="s">
        <v>118</v>
      </c>
      <c r="D130" s="10" t="s">
        <v>260</v>
      </c>
      <c r="E130" s="17" t="s">
        <v>381</v>
      </c>
      <c r="F130" s="9">
        <v>38504</v>
      </c>
      <c r="G130" s="9">
        <v>44713</v>
      </c>
      <c r="H130" s="10">
        <v>28</v>
      </c>
      <c r="I130" s="18" t="s">
        <v>259</v>
      </c>
      <c r="J130" s="10" t="s">
        <v>261</v>
      </c>
      <c r="K130" s="10" t="s">
        <v>262</v>
      </c>
      <c r="L130" s="10" t="s">
        <v>1173</v>
      </c>
    </row>
    <row r="131" spans="1:12">
      <c r="A131" s="10" t="s">
        <v>119</v>
      </c>
      <c r="D131" s="10" t="s">
        <v>260</v>
      </c>
      <c r="E131" s="17" t="s">
        <v>382</v>
      </c>
      <c r="F131" s="9">
        <v>38504</v>
      </c>
      <c r="G131" s="9">
        <v>44713</v>
      </c>
      <c r="H131" s="10">
        <v>28</v>
      </c>
      <c r="I131" s="18" t="s">
        <v>259</v>
      </c>
      <c r="J131" s="10" t="s">
        <v>261</v>
      </c>
      <c r="K131" s="10" t="s">
        <v>262</v>
      </c>
      <c r="L131" s="10" t="s">
        <v>1173</v>
      </c>
    </row>
    <row r="132" spans="1:12">
      <c r="A132" s="10" t="s">
        <v>120</v>
      </c>
      <c r="D132" s="10" t="s">
        <v>260</v>
      </c>
      <c r="E132" s="17" t="s">
        <v>383</v>
      </c>
      <c r="F132" s="9">
        <v>38504</v>
      </c>
      <c r="G132" s="9">
        <v>44713</v>
      </c>
      <c r="H132" s="10">
        <v>28</v>
      </c>
      <c r="I132" s="18" t="s">
        <v>259</v>
      </c>
      <c r="J132" s="10" t="s">
        <v>261</v>
      </c>
      <c r="K132" s="10" t="s">
        <v>262</v>
      </c>
      <c r="L132" s="10" t="s">
        <v>1173</v>
      </c>
    </row>
    <row r="133" spans="1:12">
      <c r="A133" s="10" t="s">
        <v>121</v>
      </c>
      <c r="D133" s="10" t="s">
        <v>260</v>
      </c>
      <c r="E133" s="17" t="s">
        <v>384</v>
      </c>
      <c r="F133" s="9">
        <v>38504</v>
      </c>
      <c r="G133" s="9">
        <v>44713</v>
      </c>
      <c r="H133" s="10">
        <v>28</v>
      </c>
      <c r="I133" s="18" t="s">
        <v>259</v>
      </c>
      <c r="J133" s="10" t="s">
        <v>261</v>
      </c>
      <c r="K133" s="10" t="s">
        <v>262</v>
      </c>
      <c r="L133" s="10" t="s">
        <v>1173</v>
      </c>
    </row>
    <row r="134" spans="1:12">
      <c r="A134" s="10" t="s">
        <v>122</v>
      </c>
      <c r="D134" s="10" t="s">
        <v>260</v>
      </c>
      <c r="E134" s="17" t="s">
        <v>385</v>
      </c>
      <c r="F134" s="9">
        <v>38504</v>
      </c>
      <c r="G134" s="9">
        <v>44713</v>
      </c>
      <c r="H134" s="10">
        <v>28</v>
      </c>
      <c r="I134" s="18" t="s">
        <v>259</v>
      </c>
      <c r="J134" s="10" t="s">
        <v>261</v>
      </c>
      <c r="K134" s="10" t="s">
        <v>262</v>
      </c>
      <c r="L134" s="10" t="s">
        <v>1173</v>
      </c>
    </row>
    <row r="135" spans="1:12">
      <c r="A135" s="10" t="s">
        <v>123</v>
      </c>
      <c r="D135" s="10" t="s">
        <v>260</v>
      </c>
      <c r="E135" s="17" t="s">
        <v>386</v>
      </c>
      <c r="F135" s="9">
        <v>38504</v>
      </c>
      <c r="G135" s="9">
        <v>44713</v>
      </c>
      <c r="H135" s="10">
        <v>28</v>
      </c>
      <c r="I135" s="18" t="s">
        <v>259</v>
      </c>
      <c r="J135" s="10" t="s">
        <v>261</v>
      </c>
      <c r="K135" s="10" t="s">
        <v>262</v>
      </c>
      <c r="L135" s="10" t="s">
        <v>1173</v>
      </c>
    </row>
    <row r="136" spans="1:12">
      <c r="A136" s="10" t="s">
        <v>124</v>
      </c>
      <c r="D136" s="10" t="s">
        <v>260</v>
      </c>
      <c r="E136" s="17" t="s">
        <v>387</v>
      </c>
      <c r="F136" s="9">
        <v>38504</v>
      </c>
      <c r="G136" s="9">
        <v>44713</v>
      </c>
      <c r="H136" s="10">
        <v>28</v>
      </c>
      <c r="I136" s="18" t="s">
        <v>259</v>
      </c>
      <c r="J136" s="10" t="s">
        <v>261</v>
      </c>
      <c r="K136" s="10" t="s">
        <v>262</v>
      </c>
      <c r="L136" s="10" t="s">
        <v>1173</v>
      </c>
    </row>
    <row r="137" spans="1:12">
      <c r="A137" s="10" t="s">
        <v>125</v>
      </c>
      <c r="D137" s="10" t="s">
        <v>260</v>
      </c>
      <c r="E137" s="17" t="s">
        <v>388</v>
      </c>
      <c r="F137" s="9">
        <v>38504</v>
      </c>
      <c r="G137" s="9">
        <v>44713</v>
      </c>
      <c r="H137" s="10">
        <v>28</v>
      </c>
      <c r="I137" s="18" t="s">
        <v>259</v>
      </c>
      <c r="J137" s="10" t="s">
        <v>261</v>
      </c>
      <c r="K137" s="10" t="s">
        <v>262</v>
      </c>
      <c r="L137" s="10" t="s">
        <v>1173</v>
      </c>
    </row>
    <row r="138" spans="1:12">
      <c r="A138" s="10" t="s">
        <v>126</v>
      </c>
      <c r="D138" s="10" t="s">
        <v>260</v>
      </c>
      <c r="E138" s="17" t="s">
        <v>389</v>
      </c>
      <c r="F138" s="9">
        <v>38504</v>
      </c>
      <c r="G138" s="9">
        <v>44713</v>
      </c>
      <c r="H138" s="10">
        <v>28</v>
      </c>
      <c r="I138" s="18" t="s">
        <v>259</v>
      </c>
      <c r="J138" s="10" t="s">
        <v>261</v>
      </c>
      <c r="K138" s="10" t="s">
        <v>262</v>
      </c>
      <c r="L138" s="10" t="s">
        <v>1173</v>
      </c>
    </row>
    <row r="139" spans="1:12">
      <c r="A139" s="10" t="s">
        <v>127</v>
      </c>
      <c r="D139" s="10" t="s">
        <v>260</v>
      </c>
      <c r="E139" s="17" t="s">
        <v>390</v>
      </c>
      <c r="F139" s="9">
        <v>38504</v>
      </c>
      <c r="G139" s="9">
        <v>44713</v>
      </c>
      <c r="H139" s="10">
        <v>28</v>
      </c>
      <c r="I139" s="18" t="s">
        <v>259</v>
      </c>
      <c r="J139" s="10" t="s">
        <v>261</v>
      </c>
      <c r="K139" s="10" t="s">
        <v>262</v>
      </c>
      <c r="L139" s="10" t="s">
        <v>1173</v>
      </c>
    </row>
    <row r="140" spans="1:12">
      <c r="A140" s="10" t="s">
        <v>128</v>
      </c>
      <c r="D140" s="10" t="s">
        <v>260</v>
      </c>
      <c r="E140" s="17" t="s">
        <v>391</v>
      </c>
      <c r="F140" s="9">
        <v>38504</v>
      </c>
      <c r="G140" s="9">
        <v>44713</v>
      </c>
      <c r="H140" s="10">
        <v>28</v>
      </c>
      <c r="I140" s="18" t="s">
        <v>259</v>
      </c>
      <c r="J140" s="10" t="s">
        <v>261</v>
      </c>
      <c r="K140" s="10" t="s">
        <v>262</v>
      </c>
      <c r="L140" s="10" t="s">
        <v>1173</v>
      </c>
    </row>
    <row r="141" spans="1:12">
      <c r="A141" s="10" t="s">
        <v>129</v>
      </c>
      <c r="D141" s="10" t="s">
        <v>260</v>
      </c>
      <c r="E141" s="17" t="s">
        <v>392</v>
      </c>
      <c r="F141" s="9">
        <v>38504</v>
      </c>
      <c r="G141" s="9">
        <v>44713</v>
      </c>
      <c r="H141" s="10">
        <v>28</v>
      </c>
      <c r="I141" s="18" t="s">
        <v>259</v>
      </c>
      <c r="J141" s="10" t="s">
        <v>261</v>
      </c>
      <c r="K141" s="10" t="s">
        <v>262</v>
      </c>
      <c r="L141" s="10" t="s">
        <v>1173</v>
      </c>
    </row>
    <row r="142" spans="1:12">
      <c r="A142" s="10" t="s">
        <v>130</v>
      </c>
      <c r="D142" s="10" t="s">
        <v>260</v>
      </c>
      <c r="E142" s="17" t="s">
        <v>393</v>
      </c>
      <c r="F142" s="9">
        <v>38504</v>
      </c>
      <c r="G142" s="9">
        <v>44713</v>
      </c>
      <c r="H142" s="10">
        <v>28</v>
      </c>
      <c r="I142" s="18" t="s">
        <v>259</v>
      </c>
      <c r="J142" s="10" t="s">
        <v>261</v>
      </c>
      <c r="K142" s="10" t="s">
        <v>262</v>
      </c>
      <c r="L142" s="10" t="s">
        <v>1173</v>
      </c>
    </row>
    <row r="143" spans="1:12">
      <c r="A143" s="10" t="s">
        <v>131</v>
      </c>
      <c r="D143" s="10" t="s">
        <v>260</v>
      </c>
      <c r="E143" s="17" t="s">
        <v>394</v>
      </c>
      <c r="F143" s="9">
        <v>38504</v>
      </c>
      <c r="G143" s="9">
        <v>44713</v>
      </c>
      <c r="H143" s="10">
        <v>28</v>
      </c>
      <c r="I143" s="18" t="s">
        <v>259</v>
      </c>
      <c r="J143" s="10" t="s">
        <v>261</v>
      </c>
      <c r="K143" s="10" t="s">
        <v>262</v>
      </c>
      <c r="L143" s="10" t="s">
        <v>1173</v>
      </c>
    </row>
    <row r="144" spans="1:12">
      <c r="A144" s="10" t="s">
        <v>132</v>
      </c>
      <c r="D144" s="10" t="s">
        <v>260</v>
      </c>
      <c r="E144" s="17" t="s">
        <v>395</v>
      </c>
      <c r="F144" s="9">
        <v>38504</v>
      </c>
      <c r="G144" s="9">
        <v>44713</v>
      </c>
      <c r="H144" s="10">
        <v>28</v>
      </c>
      <c r="I144" s="18" t="s">
        <v>259</v>
      </c>
      <c r="J144" s="10" t="s">
        <v>261</v>
      </c>
      <c r="K144" s="10" t="s">
        <v>262</v>
      </c>
      <c r="L144" s="10" t="s">
        <v>1173</v>
      </c>
    </row>
    <row r="145" spans="1:12">
      <c r="A145" s="10" t="s">
        <v>133</v>
      </c>
      <c r="D145" s="10" t="s">
        <v>260</v>
      </c>
      <c r="E145" s="17" t="s">
        <v>396</v>
      </c>
      <c r="F145" s="9">
        <v>38504</v>
      </c>
      <c r="G145" s="9">
        <v>44713</v>
      </c>
      <c r="H145" s="10">
        <v>28</v>
      </c>
      <c r="I145" s="18" t="s">
        <v>259</v>
      </c>
      <c r="J145" s="10" t="s">
        <v>261</v>
      </c>
      <c r="K145" s="10" t="s">
        <v>262</v>
      </c>
      <c r="L145" s="10" t="s">
        <v>1173</v>
      </c>
    </row>
    <row r="146" spans="1:12">
      <c r="A146" s="10" t="s">
        <v>134</v>
      </c>
      <c r="D146" s="10" t="s">
        <v>260</v>
      </c>
      <c r="E146" s="17" t="s">
        <v>397</v>
      </c>
      <c r="F146" s="9">
        <v>38504</v>
      </c>
      <c r="G146" s="9">
        <v>44713</v>
      </c>
      <c r="H146" s="10">
        <v>28</v>
      </c>
      <c r="I146" s="18" t="s">
        <v>259</v>
      </c>
      <c r="J146" s="10" t="s">
        <v>261</v>
      </c>
      <c r="K146" s="10" t="s">
        <v>262</v>
      </c>
      <c r="L146" s="10" t="s">
        <v>1173</v>
      </c>
    </row>
    <row r="147" spans="1:12">
      <c r="A147" s="10" t="s">
        <v>135</v>
      </c>
      <c r="D147" s="10" t="s">
        <v>260</v>
      </c>
      <c r="E147" s="17" t="s">
        <v>398</v>
      </c>
      <c r="F147" s="9">
        <v>38504</v>
      </c>
      <c r="G147" s="9">
        <v>44713</v>
      </c>
      <c r="H147" s="10">
        <v>28</v>
      </c>
      <c r="I147" s="18" t="s">
        <v>259</v>
      </c>
      <c r="J147" s="10" t="s">
        <v>261</v>
      </c>
      <c r="K147" s="10" t="s">
        <v>262</v>
      </c>
      <c r="L147" s="10" t="s">
        <v>1173</v>
      </c>
    </row>
    <row r="148" spans="1:12">
      <c r="A148" s="10" t="s">
        <v>136</v>
      </c>
      <c r="D148" s="10" t="s">
        <v>260</v>
      </c>
      <c r="E148" s="17" t="s">
        <v>399</v>
      </c>
      <c r="F148" s="9">
        <v>38504</v>
      </c>
      <c r="G148" s="9">
        <v>44713</v>
      </c>
      <c r="H148" s="10">
        <v>28</v>
      </c>
      <c r="I148" s="18" t="s">
        <v>259</v>
      </c>
      <c r="J148" s="10" t="s">
        <v>261</v>
      </c>
      <c r="K148" s="10" t="s">
        <v>262</v>
      </c>
      <c r="L148" s="10" t="s">
        <v>1173</v>
      </c>
    </row>
    <row r="149" spans="1:12">
      <c r="A149" s="10" t="s">
        <v>137</v>
      </c>
      <c r="D149" s="10" t="s">
        <v>260</v>
      </c>
      <c r="E149" s="17" t="s">
        <v>400</v>
      </c>
      <c r="F149" s="9">
        <v>38504</v>
      </c>
      <c r="G149" s="9">
        <v>44713</v>
      </c>
      <c r="H149" s="10">
        <v>28</v>
      </c>
      <c r="I149" s="18" t="s">
        <v>259</v>
      </c>
      <c r="J149" s="10" t="s">
        <v>261</v>
      </c>
      <c r="K149" s="10" t="s">
        <v>262</v>
      </c>
      <c r="L149" s="10" t="s">
        <v>1173</v>
      </c>
    </row>
    <row r="150" spans="1:12">
      <c r="A150" s="10" t="s">
        <v>138</v>
      </c>
      <c r="D150" s="10" t="s">
        <v>260</v>
      </c>
      <c r="E150" s="17" t="s">
        <v>401</v>
      </c>
      <c r="F150" s="9">
        <v>38504</v>
      </c>
      <c r="G150" s="9">
        <v>44713</v>
      </c>
      <c r="H150" s="10">
        <v>28</v>
      </c>
      <c r="I150" s="18" t="s">
        <v>259</v>
      </c>
      <c r="J150" s="10" t="s">
        <v>261</v>
      </c>
      <c r="K150" s="10" t="s">
        <v>262</v>
      </c>
      <c r="L150" s="10" t="s">
        <v>1173</v>
      </c>
    </row>
    <row r="151" spans="1:12">
      <c r="A151" s="10" t="s">
        <v>139</v>
      </c>
      <c r="D151" s="10" t="s">
        <v>260</v>
      </c>
      <c r="E151" s="17" t="s">
        <v>402</v>
      </c>
      <c r="F151" s="9">
        <v>38504</v>
      </c>
      <c r="G151" s="9">
        <v>44713</v>
      </c>
      <c r="H151" s="10">
        <v>28</v>
      </c>
      <c r="I151" s="18" t="s">
        <v>259</v>
      </c>
      <c r="J151" s="10" t="s">
        <v>261</v>
      </c>
      <c r="K151" s="10" t="s">
        <v>262</v>
      </c>
      <c r="L151" s="10" t="s">
        <v>1173</v>
      </c>
    </row>
    <row r="152" spans="1:12">
      <c r="A152" s="10" t="s">
        <v>140</v>
      </c>
      <c r="D152" s="10" t="s">
        <v>260</v>
      </c>
      <c r="E152" s="17" t="s">
        <v>403</v>
      </c>
      <c r="F152" s="9">
        <v>38504</v>
      </c>
      <c r="G152" s="9">
        <v>44713</v>
      </c>
      <c r="H152" s="10">
        <v>28</v>
      </c>
      <c r="I152" s="18" t="s">
        <v>259</v>
      </c>
      <c r="J152" s="10" t="s">
        <v>261</v>
      </c>
      <c r="K152" s="10" t="s">
        <v>262</v>
      </c>
      <c r="L152" s="10" t="s">
        <v>1173</v>
      </c>
    </row>
    <row r="153" spans="1:12">
      <c r="A153" s="10" t="s">
        <v>141</v>
      </c>
      <c r="D153" s="10" t="s">
        <v>260</v>
      </c>
      <c r="E153" s="17" t="s">
        <v>404</v>
      </c>
      <c r="F153" s="9">
        <v>38504</v>
      </c>
      <c r="G153" s="9">
        <v>44713</v>
      </c>
      <c r="H153" s="10">
        <v>28</v>
      </c>
      <c r="I153" s="18" t="s">
        <v>259</v>
      </c>
      <c r="J153" s="10" t="s">
        <v>261</v>
      </c>
      <c r="K153" s="10" t="s">
        <v>262</v>
      </c>
      <c r="L153" s="10" t="s">
        <v>1173</v>
      </c>
    </row>
    <row r="154" spans="1:12">
      <c r="A154" s="10" t="s">
        <v>142</v>
      </c>
      <c r="D154" s="10" t="s">
        <v>260</v>
      </c>
      <c r="E154" s="17" t="s">
        <v>405</v>
      </c>
      <c r="F154" s="9">
        <v>38504</v>
      </c>
      <c r="G154" s="9">
        <v>44713</v>
      </c>
      <c r="H154" s="10">
        <v>28</v>
      </c>
      <c r="I154" s="18" t="s">
        <v>259</v>
      </c>
      <c r="J154" s="10" t="s">
        <v>261</v>
      </c>
      <c r="K154" s="10" t="s">
        <v>262</v>
      </c>
      <c r="L154" s="10" t="s">
        <v>1173</v>
      </c>
    </row>
    <row r="155" spans="1:12">
      <c r="A155" s="10" t="s">
        <v>143</v>
      </c>
      <c r="D155" s="10" t="s">
        <v>260</v>
      </c>
      <c r="E155" s="17" t="s">
        <v>406</v>
      </c>
      <c r="F155" s="9">
        <v>38504</v>
      </c>
      <c r="G155" s="9">
        <v>44713</v>
      </c>
      <c r="H155" s="10">
        <v>28</v>
      </c>
      <c r="I155" s="18" t="s">
        <v>259</v>
      </c>
      <c r="J155" s="10" t="s">
        <v>261</v>
      </c>
      <c r="K155" s="10" t="s">
        <v>262</v>
      </c>
      <c r="L155" s="10" t="s">
        <v>1173</v>
      </c>
    </row>
    <row r="156" spans="1:12">
      <c r="A156" s="10" t="s">
        <v>144</v>
      </c>
      <c r="D156" s="10" t="s">
        <v>260</v>
      </c>
      <c r="E156" s="17" t="s">
        <v>407</v>
      </c>
      <c r="F156" s="9">
        <v>38504</v>
      </c>
      <c r="G156" s="9">
        <v>44713</v>
      </c>
      <c r="H156" s="10">
        <v>28</v>
      </c>
      <c r="I156" s="18" t="s">
        <v>259</v>
      </c>
      <c r="J156" s="10" t="s">
        <v>261</v>
      </c>
      <c r="K156" s="10" t="s">
        <v>262</v>
      </c>
      <c r="L156" s="10" t="s">
        <v>1173</v>
      </c>
    </row>
    <row r="157" spans="1:12">
      <c r="A157" s="10" t="s">
        <v>145</v>
      </c>
      <c r="D157" s="10" t="s">
        <v>260</v>
      </c>
      <c r="E157" s="17" t="s">
        <v>408</v>
      </c>
      <c r="F157" s="9">
        <v>38504</v>
      </c>
      <c r="G157" s="9">
        <v>44713</v>
      </c>
      <c r="H157" s="10">
        <v>28</v>
      </c>
      <c r="I157" s="18" t="s">
        <v>259</v>
      </c>
      <c r="J157" s="10" t="s">
        <v>261</v>
      </c>
      <c r="K157" s="10" t="s">
        <v>262</v>
      </c>
      <c r="L157" s="10" t="s">
        <v>1173</v>
      </c>
    </row>
    <row r="158" spans="1:12">
      <c r="A158" s="10" t="s">
        <v>146</v>
      </c>
      <c r="D158" s="10" t="s">
        <v>260</v>
      </c>
      <c r="E158" s="17" t="s">
        <v>409</v>
      </c>
      <c r="F158" s="9">
        <v>38504</v>
      </c>
      <c r="G158" s="9">
        <v>44713</v>
      </c>
      <c r="H158" s="10">
        <v>28</v>
      </c>
      <c r="I158" s="18" t="s">
        <v>259</v>
      </c>
      <c r="J158" s="10" t="s">
        <v>261</v>
      </c>
      <c r="K158" s="10" t="s">
        <v>262</v>
      </c>
      <c r="L158" s="10" t="s">
        <v>1173</v>
      </c>
    </row>
    <row r="159" spans="1:12">
      <c r="A159" s="10" t="s">
        <v>147</v>
      </c>
      <c r="D159" s="10" t="s">
        <v>260</v>
      </c>
      <c r="E159" s="17" t="s">
        <v>410</v>
      </c>
      <c r="F159" s="9">
        <v>38504</v>
      </c>
      <c r="G159" s="9">
        <v>44713</v>
      </c>
      <c r="H159" s="10">
        <v>28</v>
      </c>
      <c r="I159" s="18" t="s">
        <v>259</v>
      </c>
      <c r="J159" s="10" t="s">
        <v>261</v>
      </c>
      <c r="K159" s="10" t="s">
        <v>262</v>
      </c>
      <c r="L159" s="10" t="s">
        <v>1173</v>
      </c>
    </row>
    <row r="160" spans="1:12">
      <c r="A160" s="10" t="s">
        <v>148</v>
      </c>
      <c r="D160" s="10" t="s">
        <v>260</v>
      </c>
      <c r="E160" s="17" t="s">
        <v>411</v>
      </c>
      <c r="F160" s="9">
        <v>38504</v>
      </c>
      <c r="G160" s="9">
        <v>44713</v>
      </c>
      <c r="H160" s="10">
        <v>28</v>
      </c>
      <c r="I160" s="18" t="s">
        <v>259</v>
      </c>
      <c r="J160" s="10" t="s">
        <v>261</v>
      </c>
      <c r="K160" s="10" t="s">
        <v>262</v>
      </c>
      <c r="L160" s="10" t="s">
        <v>1173</v>
      </c>
    </row>
    <row r="161" spans="1:12">
      <c r="A161" s="10" t="s">
        <v>149</v>
      </c>
      <c r="D161" s="10" t="s">
        <v>260</v>
      </c>
      <c r="E161" s="17" t="s">
        <v>412</v>
      </c>
      <c r="F161" s="9">
        <v>38504</v>
      </c>
      <c r="G161" s="9">
        <v>44713</v>
      </c>
      <c r="H161" s="10">
        <v>28</v>
      </c>
      <c r="I161" s="18" t="s">
        <v>259</v>
      </c>
      <c r="J161" s="10" t="s">
        <v>261</v>
      </c>
      <c r="K161" s="10" t="s">
        <v>262</v>
      </c>
      <c r="L161" s="10" t="s">
        <v>1173</v>
      </c>
    </row>
    <row r="162" spans="1:12">
      <c r="A162" s="10" t="s">
        <v>150</v>
      </c>
      <c r="D162" s="10" t="s">
        <v>260</v>
      </c>
      <c r="E162" s="17" t="s">
        <v>413</v>
      </c>
      <c r="F162" s="9">
        <v>38504</v>
      </c>
      <c r="G162" s="9">
        <v>44713</v>
      </c>
      <c r="H162" s="10">
        <v>28</v>
      </c>
      <c r="I162" s="18" t="s">
        <v>259</v>
      </c>
      <c r="J162" s="10" t="s">
        <v>261</v>
      </c>
      <c r="K162" s="10" t="s">
        <v>262</v>
      </c>
      <c r="L162" s="10" t="s">
        <v>1173</v>
      </c>
    </row>
    <row r="163" spans="1:12">
      <c r="A163" s="10" t="s">
        <v>151</v>
      </c>
      <c r="D163" s="10" t="s">
        <v>260</v>
      </c>
      <c r="E163" s="17" t="s">
        <v>414</v>
      </c>
      <c r="F163" s="9">
        <v>38504</v>
      </c>
      <c r="G163" s="9">
        <v>44713</v>
      </c>
      <c r="H163" s="10">
        <v>28</v>
      </c>
      <c r="I163" s="18" t="s">
        <v>259</v>
      </c>
      <c r="J163" s="10" t="s">
        <v>261</v>
      </c>
      <c r="K163" s="10" t="s">
        <v>262</v>
      </c>
      <c r="L163" s="10" t="s">
        <v>1173</v>
      </c>
    </row>
    <row r="164" spans="1:12">
      <c r="A164" s="10" t="s">
        <v>152</v>
      </c>
      <c r="D164" s="10" t="s">
        <v>260</v>
      </c>
      <c r="E164" s="17" t="s">
        <v>415</v>
      </c>
      <c r="F164" s="9">
        <v>38504</v>
      </c>
      <c r="G164" s="9">
        <v>44713</v>
      </c>
      <c r="H164" s="10">
        <v>28</v>
      </c>
      <c r="I164" s="18" t="s">
        <v>259</v>
      </c>
      <c r="J164" s="10" t="s">
        <v>261</v>
      </c>
      <c r="K164" s="10" t="s">
        <v>262</v>
      </c>
      <c r="L164" s="10" t="s">
        <v>1173</v>
      </c>
    </row>
    <row r="165" spans="1:12">
      <c r="A165" s="10" t="s">
        <v>153</v>
      </c>
      <c r="D165" s="10" t="s">
        <v>260</v>
      </c>
      <c r="E165" s="17" t="s">
        <v>416</v>
      </c>
      <c r="F165" s="9">
        <v>38504</v>
      </c>
      <c r="G165" s="9">
        <v>44713</v>
      </c>
      <c r="H165" s="10">
        <v>28</v>
      </c>
      <c r="I165" s="18" t="s">
        <v>259</v>
      </c>
      <c r="J165" s="10" t="s">
        <v>261</v>
      </c>
      <c r="K165" s="10" t="s">
        <v>262</v>
      </c>
      <c r="L165" s="10" t="s">
        <v>1173</v>
      </c>
    </row>
    <row r="166" spans="1:12">
      <c r="A166" s="10" t="s">
        <v>154</v>
      </c>
      <c r="D166" s="10" t="s">
        <v>260</v>
      </c>
      <c r="E166" s="17" t="s">
        <v>417</v>
      </c>
      <c r="F166" s="9">
        <v>38504</v>
      </c>
      <c r="G166" s="9">
        <v>44713</v>
      </c>
      <c r="H166" s="10">
        <v>28</v>
      </c>
      <c r="I166" s="18" t="s">
        <v>259</v>
      </c>
      <c r="J166" s="10" t="s">
        <v>261</v>
      </c>
      <c r="K166" s="10" t="s">
        <v>262</v>
      </c>
      <c r="L166" s="10" t="s">
        <v>1173</v>
      </c>
    </row>
    <row r="167" spans="1:12">
      <c r="A167" s="10" t="s">
        <v>155</v>
      </c>
      <c r="D167" s="10" t="s">
        <v>260</v>
      </c>
      <c r="E167" s="17" t="s">
        <v>418</v>
      </c>
      <c r="F167" s="9">
        <v>38504</v>
      </c>
      <c r="G167" s="9">
        <v>44713</v>
      </c>
      <c r="H167" s="10">
        <v>28</v>
      </c>
      <c r="I167" s="18" t="s">
        <v>259</v>
      </c>
      <c r="J167" s="10" t="s">
        <v>261</v>
      </c>
      <c r="K167" s="10" t="s">
        <v>262</v>
      </c>
      <c r="L167" s="10" t="s">
        <v>1173</v>
      </c>
    </row>
    <row r="168" spans="1:12">
      <c r="A168" s="10" t="s">
        <v>156</v>
      </c>
      <c r="D168" s="10" t="s">
        <v>260</v>
      </c>
      <c r="E168" s="17" t="s">
        <v>419</v>
      </c>
      <c r="F168" s="9">
        <v>38504</v>
      </c>
      <c r="G168" s="9">
        <v>44713</v>
      </c>
      <c r="H168" s="10">
        <v>28</v>
      </c>
      <c r="I168" s="18" t="s">
        <v>259</v>
      </c>
      <c r="J168" s="10" t="s">
        <v>261</v>
      </c>
      <c r="K168" s="10" t="s">
        <v>262</v>
      </c>
      <c r="L168" s="10" t="s">
        <v>1173</v>
      </c>
    </row>
    <row r="169" spans="1:12">
      <c r="A169" s="10" t="s">
        <v>157</v>
      </c>
      <c r="D169" s="10" t="s">
        <v>260</v>
      </c>
      <c r="E169" s="17" t="s">
        <v>420</v>
      </c>
      <c r="F169" s="9">
        <v>38504</v>
      </c>
      <c r="G169" s="9">
        <v>44713</v>
      </c>
      <c r="H169" s="10">
        <v>28</v>
      </c>
      <c r="I169" s="18" t="s">
        <v>259</v>
      </c>
      <c r="J169" s="10" t="s">
        <v>261</v>
      </c>
      <c r="K169" s="10" t="s">
        <v>262</v>
      </c>
      <c r="L169" s="10" t="s">
        <v>1173</v>
      </c>
    </row>
    <row r="170" spans="1:12">
      <c r="A170" s="10" t="s">
        <v>158</v>
      </c>
      <c r="D170" s="10" t="s">
        <v>260</v>
      </c>
      <c r="E170" s="17" t="s">
        <v>421</v>
      </c>
      <c r="F170" s="9">
        <v>38504</v>
      </c>
      <c r="G170" s="9">
        <v>44713</v>
      </c>
      <c r="H170" s="10">
        <v>28</v>
      </c>
      <c r="I170" s="18" t="s">
        <v>259</v>
      </c>
      <c r="J170" s="10" t="s">
        <v>261</v>
      </c>
      <c r="K170" s="10" t="s">
        <v>262</v>
      </c>
      <c r="L170" s="10" t="s">
        <v>1173</v>
      </c>
    </row>
    <row r="171" spans="1:12">
      <c r="A171" s="10" t="s">
        <v>159</v>
      </c>
      <c r="D171" s="10" t="s">
        <v>260</v>
      </c>
      <c r="E171" s="17" t="s">
        <v>422</v>
      </c>
      <c r="F171" s="9">
        <v>38504</v>
      </c>
      <c r="G171" s="9">
        <v>44713</v>
      </c>
      <c r="H171" s="10">
        <v>28</v>
      </c>
      <c r="I171" s="18" t="s">
        <v>259</v>
      </c>
      <c r="J171" s="10" t="s">
        <v>261</v>
      </c>
      <c r="K171" s="10" t="s">
        <v>262</v>
      </c>
      <c r="L171" s="10" t="s">
        <v>1173</v>
      </c>
    </row>
    <row r="172" spans="1:12">
      <c r="A172" s="10" t="s">
        <v>160</v>
      </c>
      <c r="D172" s="10" t="s">
        <v>260</v>
      </c>
      <c r="E172" s="17" t="s">
        <v>423</v>
      </c>
      <c r="F172" s="9">
        <v>38504</v>
      </c>
      <c r="G172" s="9">
        <v>44713</v>
      </c>
      <c r="H172" s="10">
        <v>28</v>
      </c>
      <c r="I172" s="18" t="s">
        <v>259</v>
      </c>
      <c r="J172" s="10" t="s">
        <v>261</v>
      </c>
      <c r="K172" s="10" t="s">
        <v>262</v>
      </c>
      <c r="L172" s="10" t="s">
        <v>1173</v>
      </c>
    </row>
    <row r="173" spans="1:12">
      <c r="A173" s="10" t="s">
        <v>161</v>
      </c>
      <c r="D173" s="10" t="s">
        <v>260</v>
      </c>
      <c r="E173" s="17" t="s">
        <v>424</v>
      </c>
      <c r="F173" s="9">
        <v>38504</v>
      </c>
      <c r="G173" s="9">
        <v>44713</v>
      </c>
      <c r="H173" s="10">
        <v>28</v>
      </c>
      <c r="I173" s="18" t="s">
        <v>259</v>
      </c>
      <c r="J173" s="10" t="s">
        <v>261</v>
      </c>
      <c r="K173" s="10" t="s">
        <v>262</v>
      </c>
      <c r="L173" s="10" t="s">
        <v>1173</v>
      </c>
    </row>
    <row r="174" spans="1:12">
      <c r="A174" s="10" t="s">
        <v>162</v>
      </c>
      <c r="D174" s="10" t="s">
        <v>260</v>
      </c>
      <c r="E174" s="17" t="s">
        <v>425</v>
      </c>
      <c r="F174" s="9">
        <v>38504</v>
      </c>
      <c r="G174" s="9">
        <v>44713</v>
      </c>
      <c r="H174" s="10">
        <v>28</v>
      </c>
      <c r="I174" s="18" t="s">
        <v>259</v>
      </c>
      <c r="J174" s="10" t="s">
        <v>261</v>
      </c>
      <c r="K174" s="10" t="s">
        <v>262</v>
      </c>
      <c r="L174" s="10" t="s">
        <v>1173</v>
      </c>
    </row>
    <row r="175" spans="1:12">
      <c r="A175" s="10" t="s">
        <v>163</v>
      </c>
      <c r="D175" s="10" t="s">
        <v>260</v>
      </c>
      <c r="E175" s="17" t="s">
        <v>426</v>
      </c>
      <c r="F175" s="9">
        <v>38504</v>
      </c>
      <c r="G175" s="9">
        <v>44713</v>
      </c>
      <c r="H175" s="10">
        <v>28</v>
      </c>
      <c r="I175" s="18" t="s">
        <v>259</v>
      </c>
      <c r="J175" s="10" t="s">
        <v>261</v>
      </c>
      <c r="K175" s="10" t="s">
        <v>262</v>
      </c>
      <c r="L175" s="10" t="s">
        <v>1173</v>
      </c>
    </row>
    <row r="176" spans="1:12">
      <c r="A176" s="10" t="s">
        <v>164</v>
      </c>
      <c r="D176" s="10" t="s">
        <v>260</v>
      </c>
      <c r="E176" s="17" t="s">
        <v>427</v>
      </c>
      <c r="F176" s="9">
        <v>38504</v>
      </c>
      <c r="G176" s="9">
        <v>44713</v>
      </c>
      <c r="H176" s="10">
        <v>28</v>
      </c>
      <c r="I176" s="18" t="s">
        <v>259</v>
      </c>
      <c r="J176" s="10" t="s">
        <v>261</v>
      </c>
      <c r="K176" s="10" t="s">
        <v>262</v>
      </c>
      <c r="L176" s="10" t="s">
        <v>1173</v>
      </c>
    </row>
    <row r="177" spans="1:12">
      <c r="A177" s="10" t="s">
        <v>165</v>
      </c>
      <c r="D177" s="10" t="s">
        <v>260</v>
      </c>
      <c r="E177" s="17" t="s">
        <v>428</v>
      </c>
      <c r="F177" s="9">
        <v>38504</v>
      </c>
      <c r="G177" s="9">
        <v>44713</v>
      </c>
      <c r="H177" s="10">
        <v>28</v>
      </c>
      <c r="I177" s="18" t="s">
        <v>259</v>
      </c>
      <c r="J177" s="10" t="s">
        <v>261</v>
      </c>
      <c r="K177" s="10" t="s">
        <v>262</v>
      </c>
      <c r="L177" s="10" t="s">
        <v>1173</v>
      </c>
    </row>
    <row r="178" spans="1:12">
      <c r="A178" s="10" t="s">
        <v>166</v>
      </c>
      <c r="D178" s="10" t="s">
        <v>260</v>
      </c>
      <c r="E178" s="17" t="s">
        <v>429</v>
      </c>
      <c r="F178" s="9">
        <v>38504</v>
      </c>
      <c r="G178" s="9">
        <v>44713</v>
      </c>
      <c r="H178" s="10">
        <v>28</v>
      </c>
      <c r="I178" s="18" t="s">
        <v>259</v>
      </c>
      <c r="J178" s="10" t="s">
        <v>261</v>
      </c>
      <c r="K178" s="10" t="s">
        <v>262</v>
      </c>
      <c r="L178" s="10" t="s">
        <v>1173</v>
      </c>
    </row>
    <row r="179" spans="1:12">
      <c r="A179" s="10" t="s">
        <v>167</v>
      </c>
      <c r="D179" s="10" t="s">
        <v>260</v>
      </c>
      <c r="E179" s="17" t="s">
        <v>430</v>
      </c>
      <c r="F179" s="9">
        <v>38504</v>
      </c>
      <c r="G179" s="9">
        <v>44713</v>
      </c>
      <c r="H179" s="10">
        <v>28</v>
      </c>
      <c r="I179" s="18" t="s">
        <v>259</v>
      </c>
      <c r="J179" s="10" t="s">
        <v>261</v>
      </c>
      <c r="K179" s="10" t="s">
        <v>262</v>
      </c>
      <c r="L179" s="10" t="s">
        <v>1173</v>
      </c>
    </row>
    <row r="180" spans="1:12">
      <c r="A180" s="10" t="s">
        <v>168</v>
      </c>
      <c r="D180" s="10" t="s">
        <v>260</v>
      </c>
      <c r="E180" s="17" t="s">
        <v>431</v>
      </c>
      <c r="F180" s="9">
        <v>38504</v>
      </c>
      <c r="G180" s="9">
        <v>44713</v>
      </c>
      <c r="H180" s="10">
        <v>28</v>
      </c>
      <c r="I180" s="18" t="s">
        <v>259</v>
      </c>
      <c r="J180" s="10" t="s">
        <v>261</v>
      </c>
      <c r="K180" s="10" t="s">
        <v>262</v>
      </c>
      <c r="L180" s="10" t="s">
        <v>1173</v>
      </c>
    </row>
    <row r="181" spans="1:12">
      <c r="A181" s="10" t="s">
        <v>169</v>
      </c>
      <c r="D181" s="10" t="s">
        <v>260</v>
      </c>
      <c r="E181" s="17" t="s">
        <v>432</v>
      </c>
      <c r="F181" s="9">
        <v>38504</v>
      </c>
      <c r="G181" s="9">
        <v>44713</v>
      </c>
      <c r="H181" s="10">
        <v>28</v>
      </c>
      <c r="I181" s="18" t="s">
        <v>259</v>
      </c>
      <c r="J181" s="10" t="s">
        <v>261</v>
      </c>
      <c r="K181" s="10" t="s">
        <v>262</v>
      </c>
      <c r="L181" s="10" t="s">
        <v>1173</v>
      </c>
    </row>
    <row r="182" spans="1:12">
      <c r="A182" s="10" t="s">
        <v>170</v>
      </c>
      <c r="D182" s="10" t="s">
        <v>260</v>
      </c>
      <c r="E182" s="17" t="s">
        <v>433</v>
      </c>
      <c r="F182" s="9">
        <v>38504</v>
      </c>
      <c r="G182" s="9">
        <v>44713</v>
      </c>
      <c r="H182" s="10">
        <v>28</v>
      </c>
      <c r="I182" s="18" t="s">
        <v>259</v>
      </c>
      <c r="J182" s="10" t="s">
        <v>261</v>
      </c>
      <c r="K182" s="10" t="s">
        <v>262</v>
      </c>
      <c r="L182" s="10" t="s">
        <v>1173</v>
      </c>
    </row>
    <row r="183" spans="1:12">
      <c r="A183" s="10" t="s">
        <v>171</v>
      </c>
      <c r="D183" s="10" t="s">
        <v>260</v>
      </c>
      <c r="E183" s="17" t="s">
        <v>434</v>
      </c>
      <c r="F183" s="9">
        <v>38504</v>
      </c>
      <c r="G183" s="9">
        <v>44713</v>
      </c>
      <c r="H183" s="10">
        <v>28</v>
      </c>
      <c r="I183" s="18" t="s">
        <v>259</v>
      </c>
      <c r="J183" s="10" t="s">
        <v>261</v>
      </c>
      <c r="K183" s="10" t="s">
        <v>262</v>
      </c>
      <c r="L183" s="10" t="s">
        <v>1173</v>
      </c>
    </row>
    <row r="184" spans="1:12">
      <c r="A184" s="10" t="s">
        <v>172</v>
      </c>
      <c r="D184" s="10" t="s">
        <v>260</v>
      </c>
      <c r="E184" s="17" t="s">
        <v>435</v>
      </c>
      <c r="F184" s="9">
        <v>38504</v>
      </c>
      <c r="G184" s="9">
        <v>44713</v>
      </c>
      <c r="H184" s="10">
        <v>28</v>
      </c>
      <c r="I184" s="18" t="s">
        <v>259</v>
      </c>
      <c r="J184" s="10" t="s">
        <v>261</v>
      </c>
      <c r="K184" s="10" t="s">
        <v>262</v>
      </c>
      <c r="L184" s="10" t="s">
        <v>1173</v>
      </c>
    </row>
    <row r="185" spans="1:12">
      <c r="A185" s="10" t="s">
        <v>173</v>
      </c>
      <c r="D185" s="10" t="s">
        <v>260</v>
      </c>
      <c r="E185" s="17" t="s">
        <v>436</v>
      </c>
      <c r="F185" s="9">
        <v>38504</v>
      </c>
      <c r="G185" s="9">
        <v>44713</v>
      </c>
      <c r="H185" s="10">
        <v>28</v>
      </c>
      <c r="I185" s="18" t="s">
        <v>259</v>
      </c>
      <c r="J185" s="10" t="s">
        <v>261</v>
      </c>
      <c r="K185" s="10" t="s">
        <v>262</v>
      </c>
      <c r="L185" s="10" t="s">
        <v>1173</v>
      </c>
    </row>
    <row r="186" spans="1:12">
      <c r="A186" s="10" t="s">
        <v>174</v>
      </c>
      <c r="D186" s="10" t="s">
        <v>260</v>
      </c>
      <c r="E186" s="17" t="s">
        <v>437</v>
      </c>
      <c r="F186" s="9">
        <v>38504</v>
      </c>
      <c r="G186" s="9">
        <v>44713</v>
      </c>
      <c r="H186" s="10">
        <v>28</v>
      </c>
      <c r="I186" s="18" t="s">
        <v>259</v>
      </c>
      <c r="J186" s="10" t="s">
        <v>261</v>
      </c>
      <c r="K186" s="10" t="s">
        <v>262</v>
      </c>
      <c r="L186" s="10" t="s">
        <v>1173</v>
      </c>
    </row>
    <row r="187" spans="1:12">
      <c r="A187" s="10" t="s">
        <v>175</v>
      </c>
      <c r="D187" s="10" t="s">
        <v>260</v>
      </c>
      <c r="E187" s="17" t="s">
        <v>438</v>
      </c>
      <c r="F187" s="9">
        <v>38504</v>
      </c>
      <c r="G187" s="9">
        <v>44713</v>
      </c>
      <c r="H187" s="10">
        <v>28</v>
      </c>
      <c r="I187" s="18" t="s">
        <v>259</v>
      </c>
      <c r="J187" s="10" t="s">
        <v>261</v>
      </c>
      <c r="K187" s="10" t="s">
        <v>262</v>
      </c>
      <c r="L187" s="10" t="s">
        <v>1173</v>
      </c>
    </row>
    <row r="188" spans="1:12">
      <c r="A188" s="10" t="s">
        <v>176</v>
      </c>
      <c r="D188" s="10" t="s">
        <v>260</v>
      </c>
      <c r="E188" s="17" t="s">
        <v>439</v>
      </c>
      <c r="F188" s="9">
        <v>38504</v>
      </c>
      <c r="G188" s="9">
        <v>44713</v>
      </c>
      <c r="H188" s="10">
        <v>28</v>
      </c>
      <c r="I188" s="18" t="s">
        <v>259</v>
      </c>
      <c r="J188" s="10" t="s">
        <v>261</v>
      </c>
      <c r="K188" s="10" t="s">
        <v>262</v>
      </c>
      <c r="L188" s="10" t="s">
        <v>1173</v>
      </c>
    </row>
    <row r="189" spans="1:12">
      <c r="A189" s="10" t="s">
        <v>177</v>
      </c>
      <c r="D189" s="10" t="s">
        <v>260</v>
      </c>
      <c r="E189" s="17" t="s">
        <v>440</v>
      </c>
      <c r="F189" s="9">
        <v>38504</v>
      </c>
      <c r="G189" s="9">
        <v>44713</v>
      </c>
      <c r="H189" s="10">
        <v>28</v>
      </c>
      <c r="I189" s="18" t="s">
        <v>259</v>
      </c>
      <c r="J189" s="10" t="s">
        <v>261</v>
      </c>
      <c r="K189" s="10" t="s">
        <v>262</v>
      </c>
      <c r="L189" s="10" t="s">
        <v>1173</v>
      </c>
    </row>
    <row r="190" spans="1:12">
      <c r="A190" s="10" t="s">
        <v>178</v>
      </c>
      <c r="D190" s="10" t="s">
        <v>260</v>
      </c>
      <c r="E190" s="17" t="s">
        <v>441</v>
      </c>
      <c r="F190" s="9">
        <v>38504</v>
      </c>
      <c r="G190" s="9">
        <v>44713</v>
      </c>
      <c r="H190" s="10">
        <v>28</v>
      </c>
      <c r="I190" s="18" t="s">
        <v>259</v>
      </c>
      <c r="J190" s="10" t="s">
        <v>261</v>
      </c>
      <c r="K190" s="10" t="s">
        <v>262</v>
      </c>
      <c r="L190" s="10" t="s">
        <v>1173</v>
      </c>
    </row>
    <row r="191" spans="1:12">
      <c r="A191" s="10" t="s">
        <v>179</v>
      </c>
      <c r="D191" s="10" t="s">
        <v>260</v>
      </c>
      <c r="E191" s="17" t="s">
        <v>442</v>
      </c>
      <c r="F191" s="9">
        <v>38504</v>
      </c>
      <c r="G191" s="9">
        <v>44713</v>
      </c>
      <c r="H191" s="10">
        <v>28</v>
      </c>
      <c r="I191" s="18" t="s">
        <v>259</v>
      </c>
      <c r="J191" s="10" t="s">
        <v>261</v>
      </c>
      <c r="K191" s="10" t="s">
        <v>262</v>
      </c>
      <c r="L191" s="10" t="s">
        <v>1173</v>
      </c>
    </row>
    <row r="192" spans="1:12">
      <c r="A192" s="10" t="s">
        <v>180</v>
      </c>
      <c r="D192" s="10" t="s">
        <v>260</v>
      </c>
      <c r="E192" s="17" t="s">
        <v>443</v>
      </c>
      <c r="F192" s="9">
        <v>38504</v>
      </c>
      <c r="G192" s="9">
        <v>44713</v>
      </c>
      <c r="H192" s="10">
        <v>28</v>
      </c>
      <c r="I192" s="18" t="s">
        <v>259</v>
      </c>
      <c r="J192" s="10" t="s">
        <v>261</v>
      </c>
      <c r="K192" s="10" t="s">
        <v>262</v>
      </c>
      <c r="L192" s="10" t="s">
        <v>1173</v>
      </c>
    </row>
    <row r="193" spans="1:12">
      <c r="A193" s="10" t="s">
        <v>181</v>
      </c>
      <c r="D193" s="10" t="s">
        <v>260</v>
      </c>
      <c r="E193" s="17" t="s">
        <v>444</v>
      </c>
      <c r="F193" s="9">
        <v>38504</v>
      </c>
      <c r="G193" s="9">
        <v>44713</v>
      </c>
      <c r="H193" s="10">
        <v>28</v>
      </c>
      <c r="I193" s="18" t="s">
        <v>259</v>
      </c>
      <c r="J193" s="10" t="s">
        <v>261</v>
      </c>
      <c r="K193" s="10" t="s">
        <v>262</v>
      </c>
      <c r="L193" s="10" t="s">
        <v>1173</v>
      </c>
    </row>
    <row r="194" spans="1:12">
      <c r="A194" s="10" t="s">
        <v>182</v>
      </c>
      <c r="D194" s="10" t="s">
        <v>260</v>
      </c>
      <c r="E194" s="17" t="s">
        <v>445</v>
      </c>
      <c r="F194" s="9">
        <v>38504</v>
      </c>
      <c r="G194" s="9">
        <v>44713</v>
      </c>
      <c r="H194" s="10">
        <v>28</v>
      </c>
      <c r="I194" s="18" t="s">
        <v>259</v>
      </c>
      <c r="J194" s="10" t="s">
        <v>261</v>
      </c>
      <c r="K194" s="10" t="s">
        <v>262</v>
      </c>
      <c r="L194" s="10" t="s">
        <v>1173</v>
      </c>
    </row>
    <row r="195" spans="1:12">
      <c r="A195" s="10" t="s">
        <v>183</v>
      </c>
      <c r="D195" s="10" t="s">
        <v>260</v>
      </c>
      <c r="E195" s="17" t="s">
        <v>446</v>
      </c>
      <c r="F195" s="9">
        <v>38504</v>
      </c>
      <c r="G195" s="9">
        <v>44713</v>
      </c>
      <c r="H195" s="10">
        <v>28</v>
      </c>
      <c r="I195" s="18" t="s">
        <v>259</v>
      </c>
      <c r="J195" s="10" t="s">
        <v>261</v>
      </c>
      <c r="K195" s="10" t="s">
        <v>262</v>
      </c>
      <c r="L195" s="10" t="s">
        <v>1173</v>
      </c>
    </row>
    <row r="196" spans="1:12">
      <c r="A196" s="10" t="s">
        <v>184</v>
      </c>
      <c r="D196" s="10" t="s">
        <v>260</v>
      </c>
      <c r="E196" s="17" t="s">
        <v>447</v>
      </c>
      <c r="F196" s="9">
        <v>38504</v>
      </c>
      <c r="G196" s="9">
        <v>44713</v>
      </c>
      <c r="H196" s="10">
        <v>28</v>
      </c>
      <c r="I196" s="18" t="s">
        <v>259</v>
      </c>
      <c r="J196" s="10" t="s">
        <v>261</v>
      </c>
      <c r="K196" s="10" t="s">
        <v>262</v>
      </c>
      <c r="L196" s="10" t="s">
        <v>1173</v>
      </c>
    </row>
    <row r="197" spans="1:12">
      <c r="A197" s="10" t="s">
        <v>185</v>
      </c>
      <c r="D197" s="10" t="s">
        <v>260</v>
      </c>
      <c r="E197" s="17" t="s">
        <v>448</v>
      </c>
      <c r="F197" s="9">
        <v>38504</v>
      </c>
      <c r="G197" s="9">
        <v>44713</v>
      </c>
      <c r="H197" s="10">
        <v>28</v>
      </c>
      <c r="I197" s="18" t="s">
        <v>259</v>
      </c>
      <c r="J197" s="10" t="s">
        <v>261</v>
      </c>
      <c r="K197" s="10" t="s">
        <v>262</v>
      </c>
      <c r="L197" s="10" t="s">
        <v>1173</v>
      </c>
    </row>
    <row r="198" spans="1:12">
      <c r="A198" s="10" t="s">
        <v>186</v>
      </c>
      <c r="D198" s="10" t="s">
        <v>260</v>
      </c>
      <c r="E198" s="17" t="s">
        <v>449</v>
      </c>
      <c r="F198" s="9">
        <v>38504</v>
      </c>
      <c r="G198" s="9">
        <v>44713</v>
      </c>
      <c r="H198" s="10">
        <v>28</v>
      </c>
      <c r="I198" s="18" t="s">
        <v>259</v>
      </c>
      <c r="J198" s="10" t="s">
        <v>261</v>
      </c>
      <c r="K198" s="10" t="s">
        <v>262</v>
      </c>
      <c r="L198" s="10" t="s">
        <v>1173</v>
      </c>
    </row>
    <row r="199" spans="1:12">
      <c r="A199" s="10" t="s">
        <v>187</v>
      </c>
      <c r="D199" s="10" t="s">
        <v>260</v>
      </c>
      <c r="E199" s="17" t="s">
        <v>450</v>
      </c>
      <c r="F199" s="9">
        <v>38504</v>
      </c>
      <c r="G199" s="9">
        <v>44713</v>
      </c>
      <c r="H199" s="10">
        <v>28</v>
      </c>
      <c r="I199" s="18" t="s">
        <v>259</v>
      </c>
      <c r="J199" s="10" t="s">
        <v>261</v>
      </c>
      <c r="K199" s="10" t="s">
        <v>262</v>
      </c>
      <c r="L199" s="10" t="s">
        <v>1173</v>
      </c>
    </row>
    <row r="200" spans="1:12">
      <c r="A200" s="10" t="s">
        <v>188</v>
      </c>
      <c r="D200" s="10" t="s">
        <v>260</v>
      </c>
      <c r="E200" s="17" t="s">
        <v>451</v>
      </c>
      <c r="F200" s="9">
        <v>38504</v>
      </c>
      <c r="G200" s="9">
        <v>44713</v>
      </c>
      <c r="H200" s="10">
        <v>28</v>
      </c>
      <c r="I200" s="18" t="s">
        <v>259</v>
      </c>
      <c r="J200" s="10" t="s">
        <v>261</v>
      </c>
      <c r="K200" s="10" t="s">
        <v>262</v>
      </c>
      <c r="L200" s="10" t="s">
        <v>1173</v>
      </c>
    </row>
    <row r="201" spans="1:12">
      <c r="A201" s="10" t="s">
        <v>189</v>
      </c>
      <c r="D201" s="10" t="s">
        <v>260</v>
      </c>
      <c r="E201" s="17" t="s">
        <v>452</v>
      </c>
      <c r="F201" s="9">
        <v>38504</v>
      </c>
      <c r="G201" s="9">
        <v>44713</v>
      </c>
      <c r="H201" s="10">
        <v>28</v>
      </c>
      <c r="I201" s="18" t="s">
        <v>259</v>
      </c>
      <c r="J201" s="10" t="s">
        <v>261</v>
      </c>
      <c r="K201" s="10" t="s">
        <v>262</v>
      </c>
      <c r="L201" s="10" t="s">
        <v>1173</v>
      </c>
    </row>
    <row r="202" spans="1:12">
      <c r="A202" s="10" t="s">
        <v>190</v>
      </c>
      <c r="D202" s="10" t="s">
        <v>260</v>
      </c>
      <c r="E202" s="17" t="s">
        <v>453</v>
      </c>
      <c r="F202" s="9">
        <v>38504</v>
      </c>
      <c r="G202" s="9">
        <v>44713</v>
      </c>
      <c r="H202" s="10">
        <v>28</v>
      </c>
      <c r="I202" s="18" t="s">
        <v>259</v>
      </c>
      <c r="J202" s="10" t="s">
        <v>261</v>
      </c>
      <c r="K202" s="10" t="s">
        <v>262</v>
      </c>
      <c r="L202" s="10" t="s">
        <v>1173</v>
      </c>
    </row>
    <row r="203" spans="1:12">
      <c r="A203" s="10" t="s">
        <v>191</v>
      </c>
      <c r="D203" s="10" t="s">
        <v>260</v>
      </c>
      <c r="E203" s="17" t="s">
        <v>454</v>
      </c>
      <c r="F203" s="9">
        <v>38504</v>
      </c>
      <c r="G203" s="9">
        <v>44713</v>
      </c>
      <c r="H203" s="10">
        <v>28</v>
      </c>
      <c r="I203" s="18" t="s">
        <v>259</v>
      </c>
      <c r="J203" s="10" t="s">
        <v>261</v>
      </c>
      <c r="K203" s="10" t="s">
        <v>262</v>
      </c>
      <c r="L203" s="10" t="s">
        <v>1173</v>
      </c>
    </row>
    <row r="204" spans="1:12">
      <c r="A204" s="10" t="s">
        <v>192</v>
      </c>
      <c r="D204" s="10" t="s">
        <v>260</v>
      </c>
      <c r="E204" s="17" t="s">
        <v>455</v>
      </c>
      <c r="F204" s="9">
        <v>38504</v>
      </c>
      <c r="G204" s="9">
        <v>44713</v>
      </c>
      <c r="H204" s="10">
        <v>28</v>
      </c>
      <c r="I204" s="18" t="s">
        <v>259</v>
      </c>
      <c r="J204" s="10" t="s">
        <v>261</v>
      </c>
      <c r="K204" s="10" t="s">
        <v>262</v>
      </c>
      <c r="L204" s="10" t="s">
        <v>1173</v>
      </c>
    </row>
    <row r="205" spans="1:12">
      <c r="A205" s="10" t="s">
        <v>193</v>
      </c>
      <c r="D205" s="10" t="s">
        <v>260</v>
      </c>
      <c r="E205" s="17" t="s">
        <v>456</v>
      </c>
      <c r="F205" s="9">
        <v>38504</v>
      </c>
      <c r="G205" s="9">
        <v>44713</v>
      </c>
      <c r="H205" s="10">
        <v>28</v>
      </c>
      <c r="I205" s="18" t="s">
        <v>259</v>
      </c>
      <c r="J205" s="10" t="s">
        <v>261</v>
      </c>
      <c r="K205" s="10" t="s">
        <v>262</v>
      </c>
      <c r="L205" s="10" t="s">
        <v>1173</v>
      </c>
    </row>
    <row r="206" spans="1:12">
      <c r="A206" s="10" t="s">
        <v>194</v>
      </c>
      <c r="D206" s="10" t="s">
        <v>260</v>
      </c>
      <c r="E206" s="17" t="s">
        <v>457</v>
      </c>
      <c r="F206" s="9">
        <v>38504</v>
      </c>
      <c r="G206" s="9">
        <v>44713</v>
      </c>
      <c r="H206" s="10">
        <v>28</v>
      </c>
      <c r="I206" s="18" t="s">
        <v>259</v>
      </c>
      <c r="J206" s="10" t="s">
        <v>261</v>
      </c>
      <c r="K206" s="10" t="s">
        <v>262</v>
      </c>
      <c r="L206" s="10" t="s">
        <v>1173</v>
      </c>
    </row>
    <row r="207" spans="1:12">
      <c r="A207" s="10" t="s">
        <v>195</v>
      </c>
      <c r="D207" s="10" t="s">
        <v>260</v>
      </c>
      <c r="E207" s="17" t="s">
        <v>458</v>
      </c>
      <c r="F207" s="9">
        <v>38504</v>
      </c>
      <c r="G207" s="9">
        <v>44713</v>
      </c>
      <c r="H207" s="10">
        <v>28</v>
      </c>
      <c r="I207" s="18" t="s">
        <v>259</v>
      </c>
      <c r="J207" s="10" t="s">
        <v>261</v>
      </c>
      <c r="K207" s="10" t="s">
        <v>262</v>
      </c>
      <c r="L207" s="10" t="s">
        <v>1173</v>
      </c>
    </row>
    <row r="208" spans="1:12">
      <c r="A208" s="10" t="s">
        <v>196</v>
      </c>
      <c r="D208" s="10" t="s">
        <v>260</v>
      </c>
      <c r="E208" s="17" t="s">
        <v>459</v>
      </c>
      <c r="F208" s="9">
        <v>38504</v>
      </c>
      <c r="G208" s="9">
        <v>44713</v>
      </c>
      <c r="H208" s="10">
        <v>28</v>
      </c>
      <c r="I208" s="18" t="s">
        <v>259</v>
      </c>
      <c r="J208" s="10" t="s">
        <v>261</v>
      </c>
      <c r="K208" s="10" t="s">
        <v>262</v>
      </c>
      <c r="L208" s="10" t="s">
        <v>1173</v>
      </c>
    </row>
    <row r="209" spans="1:12">
      <c r="A209" s="10" t="s">
        <v>197</v>
      </c>
      <c r="D209" s="10" t="s">
        <v>260</v>
      </c>
      <c r="E209" s="17" t="s">
        <v>460</v>
      </c>
      <c r="F209" s="9">
        <v>38504</v>
      </c>
      <c r="G209" s="9">
        <v>44713</v>
      </c>
      <c r="H209" s="10">
        <v>28</v>
      </c>
      <c r="I209" s="18" t="s">
        <v>259</v>
      </c>
      <c r="J209" s="10" t="s">
        <v>261</v>
      </c>
      <c r="K209" s="10" t="s">
        <v>262</v>
      </c>
      <c r="L209" s="10" t="s">
        <v>1173</v>
      </c>
    </row>
    <row r="210" spans="1:12">
      <c r="A210" s="10" t="s">
        <v>198</v>
      </c>
      <c r="D210" s="10" t="s">
        <v>260</v>
      </c>
      <c r="E210" s="17" t="s">
        <v>461</v>
      </c>
      <c r="F210" s="9">
        <v>38504</v>
      </c>
      <c r="G210" s="9">
        <v>44713</v>
      </c>
      <c r="H210" s="10">
        <v>28</v>
      </c>
      <c r="I210" s="18" t="s">
        <v>259</v>
      </c>
      <c r="J210" s="10" t="s">
        <v>261</v>
      </c>
      <c r="K210" s="10" t="s">
        <v>262</v>
      </c>
      <c r="L210" s="10" t="s">
        <v>1173</v>
      </c>
    </row>
    <row r="211" spans="1:12">
      <c r="A211" s="10" t="s">
        <v>199</v>
      </c>
      <c r="D211" s="10" t="s">
        <v>260</v>
      </c>
      <c r="E211" s="17" t="s">
        <v>462</v>
      </c>
      <c r="F211" s="9">
        <v>38504</v>
      </c>
      <c r="G211" s="9">
        <v>44713</v>
      </c>
      <c r="H211" s="10">
        <v>28</v>
      </c>
      <c r="I211" s="18" t="s">
        <v>259</v>
      </c>
      <c r="J211" s="10" t="s">
        <v>261</v>
      </c>
      <c r="K211" s="10" t="s">
        <v>262</v>
      </c>
      <c r="L211" s="10" t="s">
        <v>1173</v>
      </c>
    </row>
    <row r="212" spans="1:12">
      <c r="A212" s="10" t="s">
        <v>200</v>
      </c>
      <c r="D212" s="10" t="s">
        <v>260</v>
      </c>
      <c r="E212" s="17" t="s">
        <v>463</v>
      </c>
      <c r="F212" s="9">
        <v>38504</v>
      </c>
      <c r="G212" s="9">
        <v>44713</v>
      </c>
      <c r="H212" s="10">
        <v>28</v>
      </c>
      <c r="I212" s="18" t="s">
        <v>259</v>
      </c>
      <c r="J212" s="10" t="s">
        <v>261</v>
      </c>
      <c r="K212" s="10" t="s">
        <v>262</v>
      </c>
      <c r="L212" s="10" t="s">
        <v>1173</v>
      </c>
    </row>
    <row r="213" spans="1:12">
      <c r="A213" s="10" t="s">
        <v>201</v>
      </c>
      <c r="D213" s="10" t="s">
        <v>260</v>
      </c>
      <c r="E213" s="17" t="s">
        <v>464</v>
      </c>
      <c r="F213" s="9">
        <v>38504</v>
      </c>
      <c r="G213" s="9">
        <v>44713</v>
      </c>
      <c r="H213" s="10">
        <v>28</v>
      </c>
      <c r="I213" s="18" t="s">
        <v>259</v>
      </c>
      <c r="J213" s="10" t="s">
        <v>261</v>
      </c>
      <c r="K213" s="10" t="s">
        <v>262</v>
      </c>
      <c r="L213" s="10" t="s">
        <v>1173</v>
      </c>
    </row>
    <row r="214" spans="1:12">
      <c r="A214" s="10" t="s">
        <v>202</v>
      </c>
      <c r="D214" s="10" t="s">
        <v>260</v>
      </c>
      <c r="E214" s="17" t="s">
        <v>465</v>
      </c>
      <c r="F214" s="9">
        <v>38504</v>
      </c>
      <c r="G214" s="9">
        <v>44713</v>
      </c>
      <c r="H214" s="10">
        <v>28</v>
      </c>
      <c r="I214" s="18" t="s">
        <v>259</v>
      </c>
      <c r="J214" s="10" t="s">
        <v>261</v>
      </c>
      <c r="K214" s="10" t="s">
        <v>262</v>
      </c>
      <c r="L214" s="10" t="s">
        <v>1173</v>
      </c>
    </row>
    <row r="215" spans="1:12">
      <c r="A215" s="10" t="s">
        <v>203</v>
      </c>
      <c r="D215" s="10" t="s">
        <v>260</v>
      </c>
      <c r="E215" s="17" t="s">
        <v>466</v>
      </c>
      <c r="F215" s="9">
        <v>38504</v>
      </c>
      <c r="G215" s="9">
        <v>44713</v>
      </c>
      <c r="H215" s="10">
        <v>28</v>
      </c>
      <c r="I215" s="18" t="s">
        <v>259</v>
      </c>
      <c r="J215" s="10" t="s">
        <v>261</v>
      </c>
      <c r="K215" s="10" t="s">
        <v>262</v>
      </c>
      <c r="L215" s="10" t="s">
        <v>1173</v>
      </c>
    </row>
    <row r="216" spans="1:12">
      <c r="A216" s="10" t="s">
        <v>204</v>
      </c>
      <c r="D216" s="10" t="s">
        <v>260</v>
      </c>
      <c r="E216" s="17" t="s">
        <v>467</v>
      </c>
      <c r="F216" s="9">
        <v>38504</v>
      </c>
      <c r="G216" s="9">
        <v>44713</v>
      </c>
      <c r="H216" s="10">
        <v>28</v>
      </c>
      <c r="I216" s="18" t="s">
        <v>259</v>
      </c>
      <c r="J216" s="10" t="s">
        <v>261</v>
      </c>
      <c r="K216" s="10" t="s">
        <v>262</v>
      </c>
      <c r="L216" s="10" t="s">
        <v>1173</v>
      </c>
    </row>
    <row r="217" spans="1:12">
      <c r="A217" s="10" t="s">
        <v>205</v>
      </c>
      <c r="D217" s="10" t="s">
        <v>260</v>
      </c>
      <c r="E217" s="17" t="s">
        <v>468</v>
      </c>
      <c r="F217" s="9">
        <v>38504</v>
      </c>
      <c r="G217" s="9">
        <v>44713</v>
      </c>
      <c r="H217" s="10">
        <v>28</v>
      </c>
      <c r="I217" s="18" t="s">
        <v>259</v>
      </c>
      <c r="J217" s="10" t="s">
        <v>261</v>
      </c>
      <c r="K217" s="10" t="s">
        <v>262</v>
      </c>
      <c r="L217" s="10" t="s">
        <v>1173</v>
      </c>
    </row>
    <row r="218" spans="1:12">
      <c r="A218" s="10" t="s">
        <v>206</v>
      </c>
      <c r="D218" s="10" t="s">
        <v>260</v>
      </c>
      <c r="E218" s="17" t="s">
        <v>469</v>
      </c>
      <c r="F218" s="9">
        <v>38504</v>
      </c>
      <c r="G218" s="9">
        <v>44713</v>
      </c>
      <c r="H218" s="10">
        <v>28</v>
      </c>
      <c r="I218" s="18" t="s">
        <v>259</v>
      </c>
      <c r="J218" s="10" t="s">
        <v>261</v>
      </c>
      <c r="K218" s="10" t="s">
        <v>262</v>
      </c>
      <c r="L218" s="10" t="s">
        <v>1173</v>
      </c>
    </row>
    <row r="219" spans="1:12">
      <c r="A219" s="10" t="s">
        <v>207</v>
      </c>
      <c r="D219" s="10" t="s">
        <v>260</v>
      </c>
      <c r="E219" s="17" t="s">
        <v>470</v>
      </c>
      <c r="F219" s="9">
        <v>38504</v>
      </c>
      <c r="G219" s="9">
        <v>44713</v>
      </c>
      <c r="H219" s="10">
        <v>28</v>
      </c>
      <c r="I219" s="18" t="s">
        <v>259</v>
      </c>
      <c r="J219" s="10" t="s">
        <v>261</v>
      </c>
      <c r="K219" s="10" t="s">
        <v>262</v>
      </c>
      <c r="L219" s="10" t="s">
        <v>1173</v>
      </c>
    </row>
    <row r="220" spans="1:12">
      <c r="A220" s="10" t="s">
        <v>208</v>
      </c>
      <c r="D220" s="10" t="s">
        <v>260</v>
      </c>
      <c r="E220" s="17" t="s">
        <v>471</v>
      </c>
      <c r="F220" s="9">
        <v>38504</v>
      </c>
      <c r="G220" s="9">
        <v>44713</v>
      </c>
      <c r="H220" s="10">
        <v>28</v>
      </c>
      <c r="I220" s="18" t="s">
        <v>259</v>
      </c>
      <c r="J220" s="10" t="s">
        <v>261</v>
      </c>
      <c r="K220" s="10" t="s">
        <v>262</v>
      </c>
      <c r="L220" s="10" t="s">
        <v>1173</v>
      </c>
    </row>
    <row r="221" spans="1:12">
      <c r="A221" s="10" t="s">
        <v>209</v>
      </c>
      <c r="D221" s="10" t="s">
        <v>260</v>
      </c>
      <c r="E221" s="17" t="s">
        <v>472</v>
      </c>
      <c r="F221" s="9">
        <v>38504</v>
      </c>
      <c r="G221" s="9">
        <v>44713</v>
      </c>
      <c r="H221" s="10">
        <v>28</v>
      </c>
      <c r="I221" s="18" t="s">
        <v>259</v>
      </c>
      <c r="J221" s="10" t="s">
        <v>261</v>
      </c>
      <c r="K221" s="10" t="s">
        <v>262</v>
      </c>
      <c r="L221" s="10" t="s">
        <v>1173</v>
      </c>
    </row>
    <row r="222" spans="1:12">
      <c r="A222" s="10" t="s">
        <v>210</v>
      </c>
      <c r="D222" s="10" t="s">
        <v>260</v>
      </c>
      <c r="E222" s="17" t="s">
        <v>473</v>
      </c>
      <c r="F222" s="9">
        <v>38504</v>
      </c>
      <c r="G222" s="9">
        <v>44713</v>
      </c>
      <c r="H222" s="10">
        <v>28</v>
      </c>
      <c r="I222" s="18" t="s">
        <v>259</v>
      </c>
      <c r="J222" s="10" t="s">
        <v>261</v>
      </c>
      <c r="K222" s="10" t="s">
        <v>262</v>
      </c>
      <c r="L222" s="10" t="s">
        <v>1173</v>
      </c>
    </row>
    <row r="223" spans="1:12">
      <c r="A223" s="10" t="s">
        <v>211</v>
      </c>
      <c r="D223" s="10" t="s">
        <v>260</v>
      </c>
      <c r="E223" s="17" t="s">
        <v>474</v>
      </c>
      <c r="F223" s="9">
        <v>38504</v>
      </c>
      <c r="G223" s="9">
        <v>44713</v>
      </c>
      <c r="H223" s="10">
        <v>28</v>
      </c>
      <c r="I223" s="18" t="s">
        <v>259</v>
      </c>
      <c r="J223" s="10" t="s">
        <v>261</v>
      </c>
      <c r="K223" s="10" t="s">
        <v>262</v>
      </c>
      <c r="L223" s="10" t="s">
        <v>1173</v>
      </c>
    </row>
    <row r="224" spans="1:12">
      <c r="A224" s="10" t="s">
        <v>212</v>
      </c>
      <c r="D224" s="10" t="s">
        <v>260</v>
      </c>
      <c r="E224" s="17" t="s">
        <v>475</v>
      </c>
      <c r="F224" s="9">
        <v>38504</v>
      </c>
      <c r="G224" s="9">
        <v>44713</v>
      </c>
      <c r="H224" s="10">
        <v>28</v>
      </c>
      <c r="I224" s="18" t="s">
        <v>259</v>
      </c>
      <c r="J224" s="10" t="s">
        <v>261</v>
      </c>
      <c r="K224" s="10" t="s">
        <v>262</v>
      </c>
      <c r="L224" s="10" t="s">
        <v>1173</v>
      </c>
    </row>
    <row r="225" spans="1:12">
      <c r="A225" s="10" t="s">
        <v>213</v>
      </c>
      <c r="D225" s="10" t="s">
        <v>260</v>
      </c>
      <c r="E225" s="17" t="s">
        <v>476</v>
      </c>
      <c r="F225" s="9">
        <v>38504</v>
      </c>
      <c r="G225" s="9">
        <v>44713</v>
      </c>
      <c r="H225" s="10">
        <v>28</v>
      </c>
      <c r="I225" s="18" t="s">
        <v>259</v>
      </c>
      <c r="J225" s="10" t="s">
        <v>261</v>
      </c>
      <c r="K225" s="10" t="s">
        <v>262</v>
      </c>
      <c r="L225" s="10" t="s">
        <v>1173</v>
      </c>
    </row>
    <row r="226" spans="1:12">
      <c r="A226" s="10" t="s">
        <v>214</v>
      </c>
      <c r="D226" s="10" t="s">
        <v>260</v>
      </c>
      <c r="E226" s="17" t="s">
        <v>477</v>
      </c>
      <c r="F226" s="9">
        <v>38504</v>
      </c>
      <c r="G226" s="9">
        <v>44713</v>
      </c>
      <c r="H226" s="10">
        <v>28</v>
      </c>
      <c r="I226" s="18" t="s">
        <v>259</v>
      </c>
      <c r="J226" s="10" t="s">
        <v>261</v>
      </c>
      <c r="K226" s="10" t="s">
        <v>262</v>
      </c>
      <c r="L226" s="10" t="s">
        <v>1173</v>
      </c>
    </row>
    <row r="227" spans="1:12">
      <c r="A227" s="10" t="s">
        <v>215</v>
      </c>
      <c r="D227" s="10" t="s">
        <v>260</v>
      </c>
      <c r="E227" s="17" t="s">
        <v>478</v>
      </c>
      <c r="F227" s="9">
        <v>38504</v>
      </c>
      <c r="G227" s="9">
        <v>44713</v>
      </c>
      <c r="H227" s="10">
        <v>28</v>
      </c>
      <c r="I227" s="18" t="s">
        <v>259</v>
      </c>
      <c r="J227" s="10" t="s">
        <v>261</v>
      </c>
      <c r="K227" s="10" t="s">
        <v>262</v>
      </c>
      <c r="L227" s="10" t="s">
        <v>1173</v>
      </c>
    </row>
    <row r="228" spans="1:12">
      <c r="A228" s="10" t="s">
        <v>216</v>
      </c>
      <c r="D228" s="10" t="s">
        <v>260</v>
      </c>
      <c r="E228" s="17" t="s">
        <v>479</v>
      </c>
      <c r="F228" s="9">
        <v>38504</v>
      </c>
      <c r="G228" s="9">
        <v>44713</v>
      </c>
      <c r="H228" s="10">
        <v>28</v>
      </c>
      <c r="I228" s="18" t="s">
        <v>259</v>
      </c>
      <c r="J228" s="10" t="s">
        <v>261</v>
      </c>
      <c r="K228" s="10" t="s">
        <v>262</v>
      </c>
      <c r="L228" s="10" t="s">
        <v>1173</v>
      </c>
    </row>
    <row r="229" spans="1:12">
      <c r="A229" s="10" t="s">
        <v>217</v>
      </c>
      <c r="D229" s="10" t="s">
        <v>260</v>
      </c>
      <c r="E229" s="17" t="s">
        <v>480</v>
      </c>
      <c r="F229" s="9">
        <v>38504</v>
      </c>
      <c r="G229" s="9">
        <v>44713</v>
      </c>
      <c r="H229" s="10">
        <v>28</v>
      </c>
      <c r="I229" s="18" t="s">
        <v>259</v>
      </c>
      <c r="J229" s="10" t="s">
        <v>261</v>
      </c>
      <c r="K229" s="10" t="s">
        <v>262</v>
      </c>
      <c r="L229" s="10" t="s">
        <v>1173</v>
      </c>
    </row>
    <row r="230" spans="1:12">
      <c r="A230" s="10" t="s">
        <v>218</v>
      </c>
      <c r="D230" s="10" t="s">
        <v>260</v>
      </c>
      <c r="E230" s="17" t="s">
        <v>481</v>
      </c>
      <c r="F230" s="9">
        <v>38504</v>
      </c>
      <c r="G230" s="9">
        <v>44713</v>
      </c>
      <c r="H230" s="10">
        <v>28</v>
      </c>
      <c r="I230" s="18" t="s">
        <v>259</v>
      </c>
      <c r="J230" s="10" t="s">
        <v>261</v>
      </c>
      <c r="K230" s="10" t="s">
        <v>262</v>
      </c>
      <c r="L230" s="10" t="s">
        <v>1173</v>
      </c>
    </row>
    <row r="231" spans="1:12">
      <c r="A231" s="10" t="s">
        <v>219</v>
      </c>
      <c r="D231" s="10" t="s">
        <v>260</v>
      </c>
      <c r="E231" s="17" t="s">
        <v>482</v>
      </c>
      <c r="F231" s="9">
        <v>38504</v>
      </c>
      <c r="G231" s="9">
        <v>44713</v>
      </c>
      <c r="H231" s="10">
        <v>28</v>
      </c>
      <c r="I231" s="18" t="s">
        <v>259</v>
      </c>
      <c r="J231" s="10" t="s">
        <v>261</v>
      </c>
      <c r="K231" s="10" t="s">
        <v>262</v>
      </c>
      <c r="L231" s="10" t="s">
        <v>1173</v>
      </c>
    </row>
    <row r="232" spans="1:12">
      <c r="A232" s="10" t="s">
        <v>220</v>
      </c>
      <c r="D232" s="10" t="s">
        <v>260</v>
      </c>
      <c r="E232" s="17" t="s">
        <v>483</v>
      </c>
      <c r="F232" s="9">
        <v>38504</v>
      </c>
      <c r="G232" s="9">
        <v>44713</v>
      </c>
      <c r="H232" s="10">
        <v>28</v>
      </c>
      <c r="I232" s="18" t="s">
        <v>259</v>
      </c>
      <c r="J232" s="10" t="s">
        <v>261</v>
      </c>
      <c r="K232" s="10" t="s">
        <v>262</v>
      </c>
      <c r="L232" s="10" t="s">
        <v>1173</v>
      </c>
    </row>
    <row r="233" spans="1:12">
      <c r="A233" s="10" t="s">
        <v>221</v>
      </c>
      <c r="D233" s="10" t="s">
        <v>260</v>
      </c>
      <c r="E233" s="17" t="s">
        <v>484</v>
      </c>
      <c r="F233" s="9">
        <v>38504</v>
      </c>
      <c r="G233" s="9">
        <v>44713</v>
      </c>
      <c r="H233" s="10">
        <v>28</v>
      </c>
      <c r="I233" s="18" t="s">
        <v>259</v>
      </c>
      <c r="J233" s="10" t="s">
        <v>261</v>
      </c>
      <c r="K233" s="10" t="s">
        <v>262</v>
      </c>
      <c r="L233" s="10" t="s">
        <v>1173</v>
      </c>
    </row>
    <row r="234" spans="1:12">
      <c r="A234" s="10" t="s">
        <v>222</v>
      </c>
      <c r="D234" s="10" t="s">
        <v>260</v>
      </c>
      <c r="E234" s="17" t="s">
        <v>485</v>
      </c>
      <c r="F234" s="9">
        <v>38504</v>
      </c>
      <c r="G234" s="9">
        <v>44713</v>
      </c>
      <c r="H234" s="10">
        <v>28</v>
      </c>
      <c r="I234" s="18" t="s">
        <v>259</v>
      </c>
      <c r="J234" s="10" t="s">
        <v>261</v>
      </c>
      <c r="K234" s="10" t="s">
        <v>262</v>
      </c>
      <c r="L234" s="10" t="s">
        <v>1173</v>
      </c>
    </row>
    <row r="235" spans="1:12">
      <c r="A235" s="10" t="s">
        <v>223</v>
      </c>
      <c r="D235" s="10" t="s">
        <v>260</v>
      </c>
      <c r="E235" s="17" t="s">
        <v>486</v>
      </c>
      <c r="F235" s="9">
        <v>38504</v>
      </c>
      <c r="G235" s="9">
        <v>44713</v>
      </c>
      <c r="H235" s="10">
        <v>28</v>
      </c>
      <c r="I235" s="18" t="s">
        <v>259</v>
      </c>
      <c r="J235" s="10" t="s">
        <v>261</v>
      </c>
      <c r="K235" s="10" t="s">
        <v>262</v>
      </c>
      <c r="L235" s="10" t="s">
        <v>1173</v>
      </c>
    </row>
    <row r="236" spans="1:12">
      <c r="A236" s="10" t="s">
        <v>224</v>
      </c>
      <c r="D236" s="10" t="s">
        <v>260</v>
      </c>
      <c r="E236" s="17" t="s">
        <v>487</v>
      </c>
      <c r="F236" s="9">
        <v>38504</v>
      </c>
      <c r="G236" s="9">
        <v>44713</v>
      </c>
      <c r="H236" s="10">
        <v>28</v>
      </c>
      <c r="I236" s="18" t="s">
        <v>259</v>
      </c>
      <c r="J236" s="10" t="s">
        <v>261</v>
      </c>
      <c r="K236" s="10" t="s">
        <v>262</v>
      </c>
      <c r="L236" s="10" t="s">
        <v>1173</v>
      </c>
    </row>
    <row r="237" spans="1:12">
      <c r="A237" s="10" t="s">
        <v>225</v>
      </c>
      <c r="D237" s="10" t="s">
        <v>260</v>
      </c>
      <c r="E237" s="17" t="s">
        <v>488</v>
      </c>
      <c r="F237" s="9">
        <v>38504</v>
      </c>
      <c r="G237" s="9">
        <v>44713</v>
      </c>
      <c r="H237" s="10">
        <v>28</v>
      </c>
      <c r="I237" s="18" t="s">
        <v>259</v>
      </c>
      <c r="J237" s="10" t="s">
        <v>261</v>
      </c>
      <c r="K237" s="10" t="s">
        <v>262</v>
      </c>
      <c r="L237" s="10" t="s">
        <v>1173</v>
      </c>
    </row>
    <row r="238" spans="1:12">
      <c r="A238" s="10" t="s">
        <v>226</v>
      </c>
      <c r="D238" s="10" t="s">
        <v>260</v>
      </c>
      <c r="E238" s="17" t="s">
        <v>489</v>
      </c>
      <c r="F238" s="9">
        <v>38504</v>
      </c>
      <c r="G238" s="9">
        <v>44713</v>
      </c>
      <c r="H238" s="10">
        <v>28</v>
      </c>
      <c r="I238" s="18" t="s">
        <v>259</v>
      </c>
      <c r="J238" s="10" t="s">
        <v>261</v>
      </c>
      <c r="K238" s="10" t="s">
        <v>262</v>
      </c>
      <c r="L238" s="10" t="s">
        <v>1173</v>
      </c>
    </row>
    <row r="239" spans="1:12">
      <c r="A239" s="10" t="s">
        <v>227</v>
      </c>
      <c r="D239" s="10" t="s">
        <v>260</v>
      </c>
      <c r="E239" s="17" t="s">
        <v>490</v>
      </c>
      <c r="F239" s="9">
        <v>38504</v>
      </c>
      <c r="G239" s="9">
        <v>44713</v>
      </c>
      <c r="H239" s="10">
        <v>28</v>
      </c>
      <c r="I239" s="18" t="s">
        <v>259</v>
      </c>
      <c r="J239" s="10" t="s">
        <v>261</v>
      </c>
      <c r="K239" s="10" t="s">
        <v>262</v>
      </c>
      <c r="L239" s="10" t="s">
        <v>1173</v>
      </c>
    </row>
    <row r="240" spans="1:12">
      <c r="A240" s="10" t="s">
        <v>228</v>
      </c>
      <c r="D240" s="10" t="s">
        <v>260</v>
      </c>
      <c r="E240" s="17" t="s">
        <v>491</v>
      </c>
      <c r="F240" s="9">
        <v>38504</v>
      </c>
      <c r="G240" s="9">
        <v>44713</v>
      </c>
      <c r="H240" s="10">
        <v>28</v>
      </c>
      <c r="I240" s="18" t="s">
        <v>259</v>
      </c>
      <c r="J240" s="10" t="s">
        <v>261</v>
      </c>
      <c r="K240" s="10" t="s">
        <v>262</v>
      </c>
      <c r="L240" s="10" t="s">
        <v>1173</v>
      </c>
    </row>
    <row r="241" spans="1:12">
      <c r="A241" s="10" t="s">
        <v>229</v>
      </c>
      <c r="D241" s="10" t="s">
        <v>260</v>
      </c>
      <c r="E241" s="17" t="s">
        <v>492</v>
      </c>
      <c r="F241" s="9">
        <v>38504</v>
      </c>
      <c r="G241" s="9">
        <v>44713</v>
      </c>
      <c r="H241" s="10">
        <v>28</v>
      </c>
      <c r="I241" s="18" t="s">
        <v>259</v>
      </c>
      <c r="J241" s="10" t="s">
        <v>261</v>
      </c>
      <c r="K241" s="10" t="s">
        <v>262</v>
      </c>
      <c r="L241" s="10" t="s">
        <v>1173</v>
      </c>
    </row>
    <row r="242" spans="1:12">
      <c r="A242" s="10" t="s">
        <v>230</v>
      </c>
      <c r="D242" s="10" t="s">
        <v>260</v>
      </c>
      <c r="E242" s="17" t="s">
        <v>493</v>
      </c>
      <c r="F242" s="9">
        <v>38504</v>
      </c>
      <c r="G242" s="9">
        <v>44713</v>
      </c>
      <c r="H242" s="10">
        <v>28</v>
      </c>
      <c r="I242" s="18" t="s">
        <v>259</v>
      </c>
      <c r="J242" s="10" t="s">
        <v>261</v>
      </c>
      <c r="K242" s="10" t="s">
        <v>262</v>
      </c>
      <c r="L242" s="10" t="s">
        <v>1173</v>
      </c>
    </row>
    <row r="243" spans="1:12">
      <c r="A243" s="10" t="s">
        <v>231</v>
      </c>
      <c r="D243" s="10" t="s">
        <v>260</v>
      </c>
      <c r="E243" s="17" t="s">
        <v>494</v>
      </c>
      <c r="F243" s="9">
        <v>38504</v>
      </c>
      <c r="G243" s="9">
        <v>44713</v>
      </c>
      <c r="H243" s="10">
        <v>28</v>
      </c>
      <c r="I243" s="18" t="s">
        <v>259</v>
      </c>
      <c r="J243" s="10" t="s">
        <v>261</v>
      </c>
      <c r="K243" s="10" t="s">
        <v>262</v>
      </c>
      <c r="L243" s="10" t="s">
        <v>1173</v>
      </c>
    </row>
    <row r="244" spans="1:12">
      <c r="A244" s="10" t="s">
        <v>232</v>
      </c>
      <c r="D244" s="10" t="s">
        <v>260</v>
      </c>
      <c r="E244" s="17" t="s">
        <v>495</v>
      </c>
      <c r="F244" s="9">
        <v>38504</v>
      </c>
      <c r="G244" s="9">
        <v>44713</v>
      </c>
      <c r="H244" s="10">
        <v>28</v>
      </c>
      <c r="I244" s="18" t="s">
        <v>259</v>
      </c>
      <c r="J244" s="10" t="s">
        <v>261</v>
      </c>
      <c r="K244" s="10" t="s">
        <v>262</v>
      </c>
      <c r="L244" s="10" t="s">
        <v>1173</v>
      </c>
    </row>
    <row r="245" spans="1:12">
      <c r="A245" s="10" t="s">
        <v>233</v>
      </c>
      <c r="D245" s="10" t="s">
        <v>260</v>
      </c>
      <c r="E245" s="17" t="s">
        <v>496</v>
      </c>
      <c r="F245" s="9">
        <v>38504</v>
      </c>
      <c r="G245" s="9">
        <v>44713</v>
      </c>
      <c r="H245" s="10">
        <v>28</v>
      </c>
      <c r="I245" s="18" t="s">
        <v>259</v>
      </c>
      <c r="J245" s="10" t="s">
        <v>261</v>
      </c>
      <c r="K245" s="10" t="s">
        <v>262</v>
      </c>
      <c r="L245" s="10" t="s">
        <v>1173</v>
      </c>
    </row>
    <row r="246" spans="1:12">
      <c r="A246" s="10" t="s">
        <v>234</v>
      </c>
      <c r="D246" s="10" t="s">
        <v>260</v>
      </c>
      <c r="E246" s="17" t="s">
        <v>497</v>
      </c>
      <c r="F246" s="9">
        <v>38504</v>
      </c>
      <c r="G246" s="9">
        <v>44713</v>
      </c>
      <c r="H246" s="10">
        <v>28</v>
      </c>
      <c r="I246" s="18" t="s">
        <v>259</v>
      </c>
      <c r="J246" s="10" t="s">
        <v>261</v>
      </c>
      <c r="K246" s="10" t="s">
        <v>262</v>
      </c>
      <c r="L246" s="10" t="s">
        <v>1173</v>
      </c>
    </row>
    <row r="247" spans="1:12">
      <c r="A247" s="10" t="s">
        <v>235</v>
      </c>
      <c r="D247" s="10" t="s">
        <v>260</v>
      </c>
      <c r="E247" s="17" t="s">
        <v>498</v>
      </c>
      <c r="F247" s="9">
        <v>38504</v>
      </c>
      <c r="G247" s="9">
        <v>44713</v>
      </c>
      <c r="H247" s="10">
        <v>28</v>
      </c>
      <c r="I247" s="18" t="s">
        <v>259</v>
      </c>
      <c r="J247" s="10" t="s">
        <v>261</v>
      </c>
      <c r="K247" s="10" t="s">
        <v>262</v>
      </c>
      <c r="L247" s="10" t="s">
        <v>1173</v>
      </c>
    </row>
    <row r="248" spans="1:12">
      <c r="A248" s="10" t="s">
        <v>236</v>
      </c>
      <c r="D248" s="10" t="s">
        <v>260</v>
      </c>
      <c r="E248" s="17" t="s">
        <v>499</v>
      </c>
      <c r="F248" s="9">
        <v>38504</v>
      </c>
      <c r="G248" s="9">
        <v>44713</v>
      </c>
      <c r="H248" s="10">
        <v>28</v>
      </c>
      <c r="I248" s="18" t="s">
        <v>259</v>
      </c>
      <c r="J248" s="10" t="s">
        <v>261</v>
      </c>
      <c r="K248" s="10" t="s">
        <v>262</v>
      </c>
      <c r="L248" s="10" t="s">
        <v>1173</v>
      </c>
    </row>
    <row r="249" spans="1:12">
      <c r="A249" s="10" t="s">
        <v>237</v>
      </c>
      <c r="D249" s="10" t="s">
        <v>260</v>
      </c>
      <c r="E249" s="17" t="s">
        <v>500</v>
      </c>
      <c r="F249" s="9">
        <v>38504</v>
      </c>
      <c r="G249" s="9">
        <v>44713</v>
      </c>
      <c r="H249" s="10">
        <v>28</v>
      </c>
      <c r="I249" s="18" t="s">
        <v>259</v>
      </c>
      <c r="J249" s="10" t="s">
        <v>261</v>
      </c>
      <c r="K249" s="10" t="s">
        <v>262</v>
      </c>
      <c r="L249" s="10" t="s">
        <v>1173</v>
      </c>
    </row>
    <row r="250" spans="1:12">
      <c r="A250" s="10" t="s">
        <v>238</v>
      </c>
      <c r="D250" s="10" t="s">
        <v>260</v>
      </c>
      <c r="E250" s="17" t="s">
        <v>501</v>
      </c>
      <c r="F250" s="9">
        <v>38504</v>
      </c>
      <c r="G250" s="9">
        <v>44713</v>
      </c>
      <c r="H250" s="10">
        <v>28</v>
      </c>
      <c r="I250" s="18" t="s">
        <v>259</v>
      </c>
      <c r="J250" s="10" t="s">
        <v>261</v>
      </c>
      <c r="K250" s="10" t="s">
        <v>262</v>
      </c>
      <c r="L250" s="10" t="s">
        <v>1173</v>
      </c>
    </row>
    <row r="251" spans="1:12">
      <c r="A251" s="10" t="s">
        <v>239</v>
      </c>
      <c r="D251" s="10" t="s">
        <v>260</v>
      </c>
      <c r="E251" s="17" t="s">
        <v>502</v>
      </c>
      <c r="F251" s="9">
        <v>38504</v>
      </c>
      <c r="G251" s="9">
        <v>44713</v>
      </c>
      <c r="H251" s="10">
        <v>28</v>
      </c>
      <c r="I251" s="18" t="s">
        <v>259</v>
      </c>
      <c r="J251" s="10" t="s">
        <v>261</v>
      </c>
      <c r="K251" s="10" t="s">
        <v>262</v>
      </c>
      <c r="L251" s="10" t="s">
        <v>1173</v>
      </c>
    </row>
    <row r="252" spans="1:12">
      <c r="A252" s="10" t="s">
        <v>240</v>
      </c>
      <c r="D252" s="10" t="s">
        <v>260</v>
      </c>
      <c r="E252" s="17" t="s">
        <v>503</v>
      </c>
      <c r="F252" s="9">
        <v>38504</v>
      </c>
      <c r="G252" s="9">
        <v>44713</v>
      </c>
      <c r="H252" s="10">
        <v>28</v>
      </c>
      <c r="I252" s="18" t="s">
        <v>259</v>
      </c>
      <c r="J252" s="10" t="s">
        <v>261</v>
      </c>
      <c r="K252" s="10" t="s">
        <v>262</v>
      </c>
      <c r="L252" s="10" t="s">
        <v>1173</v>
      </c>
    </row>
    <row r="253" spans="1:12">
      <c r="A253" s="10" t="s">
        <v>241</v>
      </c>
      <c r="D253" s="10" t="s">
        <v>260</v>
      </c>
      <c r="E253" s="17" t="s">
        <v>504</v>
      </c>
      <c r="F253" s="9">
        <v>38504</v>
      </c>
      <c r="G253" s="9">
        <v>44713</v>
      </c>
      <c r="H253" s="10">
        <v>28</v>
      </c>
      <c r="I253" s="18" t="s">
        <v>259</v>
      </c>
      <c r="J253" s="10" t="s">
        <v>261</v>
      </c>
      <c r="K253" s="10" t="s">
        <v>262</v>
      </c>
      <c r="L253" s="10" t="s">
        <v>1173</v>
      </c>
    </row>
    <row r="254" spans="1:12">
      <c r="A254" s="10" t="s">
        <v>242</v>
      </c>
      <c r="D254" s="10" t="s">
        <v>260</v>
      </c>
      <c r="E254" s="17" t="s">
        <v>505</v>
      </c>
      <c r="F254" s="9">
        <v>38504</v>
      </c>
      <c r="G254" s="9">
        <v>44713</v>
      </c>
      <c r="H254" s="10">
        <v>28</v>
      </c>
      <c r="I254" s="18" t="s">
        <v>259</v>
      </c>
      <c r="J254" s="10" t="s">
        <v>261</v>
      </c>
      <c r="K254" s="10" t="s">
        <v>262</v>
      </c>
      <c r="L254" s="10" t="s">
        <v>1173</v>
      </c>
    </row>
    <row r="255" spans="1:12">
      <c r="A255" s="10" t="s">
        <v>243</v>
      </c>
      <c r="D255" s="10" t="s">
        <v>260</v>
      </c>
      <c r="E255" s="17" t="s">
        <v>506</v>
      </c>
      <c r="F255" s="9">
        <v>38504</v>
      </c>
      <c r="G255" s="9">
        <v>44713</v>
      </c>
      <c r="H255" s="10">
        <v>28</v>
      </c>
      <c r="I255" s="18" t="s">
        <v>259</v>
      </c>
      <c r="J255" s="10" t="s">
        <v>261</v>
      </c>
      <c r="K255" s="10" t="s">
        <v>262</v>
      </c>
      <c r="L255" s="10" t="s">
        <v>1173</v>
      </c>
    </row>
    <row r="256" spans="1:12">
      <c r="A256" s="10" t="s">
        <v>244</v>
      </c>
      <c r="D256" s="10" t="s">
        <v>260</v>
      </c>
      <c r="E256" s="17" t="s">
        <v>507</v>
      </c>
      <c r="F256" s="9">
        <v>38504</v>
      </c>
      <c r="G256" s="9">
        <v>44713</v>
      </c>
      <c r="H256" s="10">
        <v>28</v>
      </c>
      <c r="I256" s="18" t="s">
        <v>259</v>
      </c>
      <c r="J256" s="10" t="s">
        <v>261</v>
      </c>
      <c r="K256" s="10" t="s">
        <v>262</v>
      </c>
      <c r="L256" s="10" t="s">
        <v>1173</v>
      </c>
    </row>
    <row r="257" spans="1:12">
      <c r="A257" s="10" t="s">
        <v>245</v>
      </c>
      <c r="D257" s="10" t="s">
        <v>260</v>
      </c>
      <c r="E257" s="17" t="s">
        <v>508</v>
      </c>
      <c r="F257" s="9">
        <v>38504</v>
      </c>
      <c r="G257" s="9">
        <v>44713</v>
      </c>
      <c r="H257" s="10">
        <v>28</v>
      </c>
      <c r="I257" s="18" t="s">
        <v>259</v>
      </c>
      <c r="J257" s="10" t="s">
        <v>261</v>
      </c>
      <c r="K257" s="10" t="s">
        <v>262</v>
      </c>
      <c r="L257" s="10" t="s">
        <v>1173</v>
      </c>
    </row>
    <row r="258" spans="1:12">
      <c r="A258" s="10" t="s">
        <v>246</v>
      </c>
      <c r="D258" s="10" t="s">
        <v>260</v>
      </c>
      <c r="E258" s="17" t="s">
        <v>509</v>
      </c>
      <c r="F258" s="9">
        <v>38504</v>
      </c>
      <c r="G258" s="9">
        <v>44713</v>
      </c>
      <c r="H258" s="10">
        <v>28</v>
      </c>
      <c r="I258" s="18" t="s">
        <v>259</v>
      </c>
      <c r="J258" s="10" t="s">
        <v>261</v>
      </c>
      <c r="K258" s="10" t="s">
        <v>262</v>
      </c>
      <c r="L258" s="10" t="s">
        <v>1173</v>
      </c>
    </row>
    <row r="259" spans="1:12">
      <c r="A259" s="10" t="s">
        <v>247</v>
      </c>
      <c r="D259" s="10" t="s">
        <v>260</v>
      </c>
      <c r="E259" s="17" t="s">
        <v>510</v>
      </c>
      <c r="F259" s="9">
        <v>38504</v>
      </c>
      <c r="G259" s="9">
        <v>44713</v>
      </c>
      <c r="H259" s="10">
        <v>28</v>
      </c>
      <c r="I259" s="18" t="s">
        <v>259</v>
      </c>
      <c r="J259" s="10" t="s">
        <v>261</v>
      </c>
      <c r="K259" s="10" t="s">
        <v>262</v>
      </c>
      <c r="L259" s="10" t="s">
        <v>1173</v>
      </c>
    </row>
    <row r="260" spans="1:12">
      <c r="A260" s="10" t="s">
        <v>248</v>
      </c>
      <c r="D260" s="10" t="s">
        <v>260</v>
      </c>
      <c r="E260" s="17" t="s">
        <v>511</v>
      </c>
      <c r="F260" s="9">
        <v>38504</v>
      </c>
      <c r="G260" s="9">
        <v>44713</v>
      </c>
      <c r="H260" s="10">
        <v>28</v>
      </c>
      <c r="I260" s="18" t="s">
        <v>259</v>
      </c>
      <c r="J260" s="10" t="s">
        <v>261</v>
      </c>
      <c r="K260" s="10" t="s">
        <v>262</v>
      </c>
      <c r="L260" s="10" t="s">
        <v>1173</v>
      </c>
    </row>
    <row r="261" spans="1:12">
      <c r="A261" s="10" t="s">
        <v>249</v>
      </c>
      <c r="D261" s="10" t="s">
        <v>260</v>
      </c>
      <c r="E261" s="17" t="s">
        <v>512</v>
      </c>
      <c r="F261" s="9">
        <v>38504</v>
      </c>
      <c r="G261" s="9">
        <v>44713</v>
      </c>
      <c r="H261" s="10">
        <v>28</v>
      </c>
      <c r="I261" s="18" t="s">
        <v>259</v>
      </c>
      <c r="J261" s="10" t="s">
        <v>261</v>
      </c>
      <c r="K261" s="10" t="s">
        <v>262</v>
      </c>
      <c r="L261" s="10" t="s">
        <v>1173</v>
      </c>
    </row>
    <row r="262" spans="1:12">
      <c r="A262" s="10" t="s">
        <v>513</v>
      </c>
      <c r="D262" s="10" t="s">
        <v>260</v>
      </c>
      <c r="E262" s="17" t="s">
        <v>763</v>
      </c>
      <c r="F262" s="9">
        <v>38504</v>
      </c>
      <c r="G262" s="9">
        <v>44713</v>
      </c>
      <c r="H262" s="10">
        <v>28</v>
      </c>
      <c r="I262" s="18" t="s">
        <v>259</v>
      </c>
      <c r="J262" s="10" t="s">
        <v>261</v>
      </c>
      <c r="K262" s="10" t="s">
        <v>262</v>
      </c>
      <c r="L262" s="10" t="s">
        <v>1173</v>
      </c>
    </row>
    <row r="263" spans="1:12">
      <c r="A263" s="10" t="s">
        <v>514</v>
      </c>
      <c r="D263" s="10" t="s">
        <v>260</v>
      </c>
      <c r="E263" s="17" t="s">
        <v>764</v>
      </c>
      <c r="F263" s="9">
        <v>38504</v>
      </c>
      <c r="G263" s="9">
        <v>44713</v>
      </c>
      <c r="H263" s="10">
        <v>28</v>
      </c>
      <c r="I263" s="18" t="s">
        <v>259</v>
      </c>
      <c r="J263" s="10" t="s">
        <v>261</v>
      </c>
      <c r="K263" s="10" t="s">
        <v>262</v>
      </c>
      <c r="L263" s="10" t="s">
        <v>1173</v>
      </c>
    </row>
    <row r="264" spans="1:12">
      <c r="A264" s="10" t="s">
        <v>515</v>
      </c>
      <c r="D264" s="10" t="s">
        <v>260</v>
      </c>
      <c r="E264" s="17" t="s">
        <v>765</v>
      </c>
      <c r="F264" s="9">
        <v>38504</v>
      </c>
      <c r="G264" s="9">
        <v>44713</v>
      </c>
      <c r="H264" s="10">
        <v>28</v>
      </c>
      <c r="I264" s="18" t="s">
        <v>259</v>
      </c>
      <c r="J264" s="10" t="s">
        <v>261</v>
      </c>
      <c r="K264" s="10" t="s">
        <v>262</v>
      </c>
      <c r="L264" s="10" t="s">
        <v>1173</v>
      </c>
    </row>
    <row r="265" spans="1:12">
      <c r="A265" s="10" t="s">
        <v>516</v>
      </c>
      <c r="D265" s="10" t="s">
        <v>260</v>
      </c>
      <c r="E265" s="17" t="s">
        <v>766</v>
      </c>
      <c r="F265" s="9">
        <v>38504</v>
      </c>
      <c r="G265" s="9">
        <v>44713</v>
      </c>
      <c r="H265" s="10">
        <v>28</v>
      </c>
      <c r="I265" s="18" t="s">
        <v>259</v>
      </c>
      <c r="J265" s="10" t="s">
        <v>261</v>
      </c>
      <c r="K265" s="10" t="s">
        <v>262</v>
      </c>
      <c r="L265" s="10" t="s">
        <v>1173</v>
      </c>
    </row>
    <row r="266" spans="1:12">
      <c r="A266" s="10" t="s">
        <v>517</v>
      </c>
      <c r="D266" s="10" t="s">
        <v>260</v>
      </c>
      <c r="E266" s="17" t="s">
        <v>767</v>
      </c>
      <c r="F266" s="9">
        <v>38504</v>
      </c>
      <c r="G266" s="9">
        <v>44713</v>
      </c>
      <c r="H266" s="10">
        <v>28</v>
      </c>
      <c r="I266" s="18" t="s">
        <v>259</v>
      </c>
      <c r="J266" s="10" t="s">
        <v>261</v>
      </c>
      <c r="K266" s="10" t="s">
        <v>262</v>
      </c>
      <c r="L266" s="10" t="s">
        <v>1173</v>
      </c>
    </row>
    <row r="267" spans="1:12">
      <c r="A267" s="10" t="s">
        <v>518</v>
      </c>
      <c r="D267" s="10" t="s">
        <v>260</v>
      </c>
      <c r="E267" s="17" t="s">
        <v>768</v>
      </c>
      <c r="F267" s="9">
        <v>38504</v>
      </c>
      <c r="G267" s="9">
        <v>44713</v>
      </c>
      <c r="H267" s="10">
        <v>28</v>
      </c>
      <c r="I267" s="18" t="s">
        <v>259</v>
      </c>
      <c r="J267" s="10" t="s">
        <v>261</v>
      </c>
      <c r="K267" s="10" t="s">
        <v>262</v>
      </c>
      <c r="L267" s="10" t="s">
        <v>1173</v>
      </c>
    </row>
    <row r="268" spans="1:12">
      <c r="A268" s="10" t="s">
        <v>519</v>
      </c>
      <c r="D268" s="10" t="s">
        <v>260</v>
      </c>
      <c r="E268" s="17" t="s">
        <v>769</v>
      </c>
      <c r="F268" s="9">
        <v>38504</v>
      </c>
      <c r="G268" s="9">
        <v>44713</v>
      </c>
      <c r="H268" s="10">
        <v>28</v>
      </c>
      <c r="I268" s="18" t="s">
        <v>259</v>
      </c>
      <c r="J268" s="10" t="s">
        <v>261</v>
      </c>
      <c r="K268" s="10" t="s">
        <v>262</v>
      </c>
      <c r="L268" s="10" t="s">
        <v>1173</v>
      </c>
    </row>
    <row r="269" spans="1:12">
      <c r="A269" s="10" t="s">
        <v>520</v>
      </c>
      <c r="D269" s="10" t="s">
        <v>260</v>
      </c>
      <c r="E269" s="17" t="s">
        <v>770</v>
      </c>
      <c r="F269" s="9">
        <v>38504</v>
      </c>
      <c r="G269" s="9">
        <v>44713</v>
      </c>
      <c r="H269" s="10">
        <v>28</v>
      </c>
      <c r="I269" s="18" t="s">
        <v>259</v>
      </c>
      <c r="J269" s="10" t="s">
        <v>261</v>
      </c>
      <c r="K269" s="10" t="s">
        <v>262</v>
      </c>
      <c r="L269" s="10" t="s">
        <v>1173</v>
      </c>
    </row>
    <row r="270" spans="1:12">
      <c r="A270" s="10" t="s">
        <v>521</v>
      </c>
      <c r="D270" s="10" t="s">
        <v>260</v>
      </c>
      <c r="E270" s="17" t="s">
        <v>771</v>
      </c>
      <c r="F270" s="9">
        <v>38504</v>
      </c>
      <c r="G270" s="9">
        <v>44713</v>
      </c>
      <c r="H270" s="10">
        <v>28</v>
      </c>
      <c r="I270" s="18" t="s">
        <v>259</v>
      </c>
      <c r="J270" s="10" t="s">
        <v>261</v>
      </c>
      <c r="K270" s="10" t="s">
        <v>262</v>
      </c>
      <c r="L270" s="10" t="s">
        <v>1173</v>
      </c>
    </row>
    <row r="271" spans="1:12">
      <c r="A271" s="10" t="s">
        <v>522</v>
      </c>
      <c r="D271" s="10" t="s">
        <v>260</v>
      </c>
      <c r="E271" s="17" t="s">
        <v>772</v>
      </c>
      <c r="F271" s="9">
        <v>38504</v>
      </c>
      <c r="G271" s="9">
        <v>44713</v>
      </c>
      <c r="H271" s="10">
        <v>28</v>
      </c>
      <c r="I271" s="18" t="s">
        <v>259</v>
      </c>
      <c r="J271" s="10" t="s">
        <v>261</v>
      </c>
      <c r="K271" s="10" t="s">
        <v>262</v>
      </c>
      <c r="L271" s="10" t="s">
        <v>1173</v>
      </c>
    </row>
    <row r="272" spans="1:12">
      <c r="A272" s="10" t="s">
        <v>523</v>
      </c>
      <c r="D272" s="10" t="s">
        <v>260</v>
      </c>
      <c r="E272" s="17" t="s">
        <v>773</v>
      </c>
      <c r="F272" s="9">
        <v>38504</v>
      </c>
      <c r="G272" s="9">
        <v>44713</v>
      </c>
      <c r="H272" s="10">
        <v>28</v>
      </c>
      <c r="I272" s="18" t="s">
        <v>259</v>
      </c>
      <c r="J272" s="10" t="s">
        <v>261</v>
      </c>
      <c r="K272" s="10" t="s">
        <v>262</v>
      </c>
      <c r="L272" s="10" t="s">
        <v>1173</v>
      </c>
    </row>
    <row r="273" spans="1:12">
      <c r="A273" s="10" t="s">
        <v>524</v>
      </c>
      <c r="D273" s="10" t="s">
        <v>260</v>
      </c>
      <c r="E273" s="17" t="s">
        <v>774</v>
      </c>
      <c r="F273" s="9">
        <v>38504</v>
      </c>
      <c r="G273" s="9">
        <v>44713</v>
      </c>
      <c r="H273" s="10">
        <v>28</v>
      </c>
      <c r="I273" s="18" t="s">
        <v>259</v>
      </c>
      <c r="J273" s="10" t="s">
        <v>261</v>
      </c>
      <c r="K273" s="10" t="s">
        <v>262</v>
      </c>
      <c r="L273" s="10" t="s">
        <v>1173</v>
      </c>
    </row>
    <row r="274" spans="1:12">
      <c r="A274" s="10" t="s">
        <v>525</v>
      </c>
      <c r="D274" s="10" t="s">
        <v>260</v>
      </c>
      <c r="E274" s="17" t="s">
        <v>775</v>
      </c>
      <c r="F274" s="9">
        <v>38504</v>
      </c>
      <c r="G274" s="9">
        <v>44713</v>
      </c>
      <c r="H274" s="10">
        <v>28</v>
      </c>
      <c r="I274" s="18" t="s">
        <v>259</v>
      </c>
      <c r="J274" s="10" t="s">
        <v>261</v>
      </c>
      <c r="K274" s="10" t="s">
        <v>262</v>
      </c>
      <c r="L274" s="10" t="s">
        <v>1173</v>
      </c>
    </row>
    <row r="275" spans="1:12">
      <c r="A275" s="10" t="s">
        <v>526</v>
      </c>
      <c r="D275" s="10" t="s">
        <v>260</v>
      </c>
      <c r="E275" s="17" t="s">
        <v>776</v>
      </c>
      <c r="F275" s="9">
        <v>38504</v>
      </c>
      <c r="G275" s="9">
        <v>44713</v>
      </c>
      <c r="H275" s="10">
        <v>28</v>
      </c>
      <c r="I275" s="18" t="s">
        <v>259</v>
      </c>
      <c r="J275" s="10" t="s">
        <v>261</v>
      </c>
      <c r="K275" s="10" t="s">
        <v>262</v>
      </c>
      <c r="L275" s="10" t="s">
        <v>1173</v>
      </c>
    </row>
    <row r="276" spans="1:12">
      <c r="A276" s="10" t="s">
        <v>527</v>
      </c>
      <c r="D276" s="10" t="s">
        <v>260</v>
      </c>
      <c r="E276" s="17" t="s">
        <v>777</v>
      </c>
      <c r="F276" s="9">
        <v>38504</v>
      </c>
      <c r="G276" s="9">
        <v>44713</v>
      </c>
      <c r="H276" s="10">
        <v>28</v>
      </c>
      <c r="I276" s="18" t="s">
        <v>259</v>
      </c>
      <c r="J276" s="10" t="s">
        <v>261</v>
      </c>
      <c r="K276" s="10" t="s">
        <v>262</v>
      </c>
      <c r="L276" s="10" t="s">
        <v>1173</v>
      </c>
    </row>
    <row r="277" spans="1:12">
      <c r="A277" s="10" t="s">
        <v>528</v>
      </c>
      <c r="D277" s="10" t="s">
        <v>260</v>
      </c>
      <c r="E277" s="17" t="s">
        <v>778</v>
      </c>
      <c r="F277" s="9">
        <v>38504</v>
      </c>
      <c r="G277" s="9">
        <v>44713</v>
      </c>
      <c r="H277" s="10">
        <v>28</v>
      </c>
      <c r="I277" s="18" t="s">
        <v>259</v>
      </c>
      <c r="J277" s="10" t="s">
        <v>261</v>
      </c>
      <c r="K277" s="10" t="s">
        <v>262</v>
      </c>
      <c r="L277" s="10" t="s">
        <v>1173</v>
      </c>
    </row>
    <row r="278" spans="1:12">
      <c r="A278" s="10" t="s">
        <v>529</v>
      </c>
      <c r="D278" s="10" t="s">
        <v>260</v>
      </c>
      <c r="E278" s="17" t="s">
        <v>779</v>
      </c>
      <c r="F278" s="9">
        <v>38504</v>
      </c>
      <c r="G278" s="9">
        <v>44713</v>
      </c>
      <c r="H278" s="10">
        <v>28</v>
      </c>
      <c r="I278" s="18" t="s">
        <v>259</v>
      </c>
      <c r="J278" s="10" t="s">
        <v>261</v>
      </c>
      <c r="K278" s="10" t="s">
        <v>262</v>
      </c>
      <c r="L278" s="10" t="s">
        <v>1173</v>
      </c>
    </row>
    <row r="279" spans="1:12">
      <c r="A279" s="10" t="s">
        <v>530</v>
      </c>
      <c r="D279" s="10" t="s">
        <v>260</v>
      </c>
      <c r="E279" s="17" t="s">
        <v>780</v>
      </c>
      <c r="F279" s="9">
        <v>38504</v>
      </c>
      <c r="G279" s="9">
        <v>44713</v>
      </c>
      <c r="H279" s="10">
        <v>28</v>
      </c>
      <c r="I279" s="18" t="s">
        <v>259</v>
      </c>
      <c r="J279" s="10" t="s">
        <v>261</v>
      </c>
      <c r="K279" s="10" t="s">
        <v>262</v>
      </c>
      <c r="L279" s="10" t="s">
        <v>1173</v>
      </c>
    </row>
    <row r="280" spans="1:12">
      <c r="A280" s="10" t="s">
        <v>531</v>
      </c>
      <c r="D280" s="10" t="s">
        <v>260</v>
      </c>
      <c r="E280" s="17" t="s">
        <v>781</v>
      </c>
      <c r="F280" s="9">
        <v>38504</v>
      </c>
      <c r="G280" s="9">
        <v>44713</v>
      </c>
      <c r="H280" s="10">
        <v>28</v>
      </c>
      <c r="I280" s="18" t="s">
        <v>259</v>
      </c>
      <c r="J280" s="10" t="s">
        <v>261</v>
      </c>
      <c r="K280" s="10" t="s">
        <v>262</v>
      </c>
      <c r="L280" s="10" t="s">
        <v>1173</v>
      </c>
    </row>
    <row r="281" spans="1:12">
      <c r="A281" s="10" t="s">
        <v>532</v>
      </c>
      <c r="D281" s="10" t="s">
        <v>260</v>
      </c>
      <c r="E281" s="17" t="s">
        <v>782</v>
      </c>
      <c r="F281" s="9">
        <v>38504</v>
      </c>
      <c r="G281" s="9">
        <v>44713</v>
      </c>
      <c r="H281" s="10">
        <v>28</v>
      </c>
      <c r="I281" s="18" t="s">
        <v>259</v>
      </c>
      <c r="J281" s="10" t="s">
        <v>261</v>
      </c>
      <c r="K281" s="10" t="s">
        <v>262</v>
      </c>
      <c r="L281" s="10" t="s">
        <v>1173</v>
      </c>
    </row>
    <row r="282" spans="1:12">
      <c r="A282" s="10" t="s">
        <v>533</v>
      </c>
      <c r="D282" s="10" t="s">
        <v>260</v>
      </c>
      <c r="E282" s="17" t="s">
        <v>783</v>
      </c>
      <c r="F282" s="9">
        <v>38504</v>
      </c>
      <c r="G282" s="9">
        <v>44713</v>
      </c>
      <c r="H282" s="10">
        <v>28</v>
      </c>
      <c r="I282" s="18" t="s">
        <v>259</v>
      </c>
      <c r="J282" s="10" t="s">
        <v>261</v>
      </c>
      <c r="K282" s="10" t="s">
        <v>262</v>
      </c>
      <c r="L282" s="10" t="s">
        <v>1173</v>
      </c>
    </row>
    <row r="283" spans="1:12">
      <c r="A283" s="10" t="s">
        <v>534</v>
      </c>
      <c r="D283" s="10" t="s">
        <v>260</v>
      </c>
      <c r="E283" s="17" t="s">
        <v>784</v>
      </c>
      <c r="F283" s="9">
        <v>38504</v>
      </c>
      <c r="G283" s="9">
        <v>44713</v>
      </c>
      <c r="H283" s="10">
        <v>28</v>
      </c>
      <c r="I283" s="18" t="s">
        <v>259</v>
      </c>
      <c r="J283" s="10" t="s">
        <v>261</v>
      </c>
      <c r="K283" s="10" t="s">
        <v>262</v>
      </c>
      <c r="L283" s="10" t="s">
        <v>1173</v>
      </c>
    </row>
    <row r="284" spans="1:12">
      <c r="A284" s="10" t="s">
        <v>535</v>
      </c>
      <c r="D284" s="10" t="s">
        <v>260</v>
      </c>
      <c r="E284" s="17" t="s">
        <v>785</v>
      </c>
      <c r="F284" s="9">
        <v>38504</v>
      </c>
      <c r="G284" s="9">
        <v>44713</v>
      </c>
      <c r="H284" s="10">
        <v>28</v>
      </c>
      <c r="I284" s="18" t="s">
        <v>259</v>
      </c>
      <c r="J284" s="10" t="s">
        <v>261</v>
      </c>
      <c r="K284" s="10" t="s">
        <v>262</v>
      </c>
      <c r="L284" s="10" t="s">
        <v>1173</v>
      </c>
    </row>
    <row r="285" spans="1:12">
      <c r="A285" s="10" t="s">
        <v>536</v>
      </c>
      <c r="D285" s="10" t="s">
        <v>260</v>
      </c>
      <c r="E285" s="17" t="s">
        <v>786</v>
      </c>
      <c r="F285" s="9">
        <v>38504</v>
      </c>
      <c r="G285" s="9">
        <v>44713</v>
      </c>
      <c r="H285" s="10">
        <v>28</v>
      </c>
      <c r="I285" s="18" t="s">
        <v>259</v>
      </c>
      <c r="J285" s="10" t="s">
        <v>261</v>
      </c>
      <c r="K285" s="10" t="s">
        <v>262</v>
      </c>
      <c r="L285" s="10" t="s">
        <v>1173</v>
      </c>
    </row>
    <row r="286" spans="1:12">
      <c r="A286" s="10" t="s">
        <v>537</v>
      </c>
      <c r="D286" s="10" t="s">
        <v>260</v>
      </c>
      <c r="E286" s="17" t="s">
        <v>787</v>
      </c>
      <c r="F286" s="9">
        <v>38504</v>
      </c>
      <c r="G286" s="9">
        <v>44713</v>
      </c>
      <c r="H286" s="10">
        <v>28</v>
      </c>
      <c r="I286" s="18" t="s">
        <v>259</v>
      </c>
      <c r="J286" s="10" t="s">
        <v>261</v>
      </c>
      <c r="K286" s="10" t="s">
        <v>262</v>
      </c>
      <c r="L286" s="10" t="s">
        <v>1173</v>
      </c>
    </row>
    <row r="287" spans="1:12">
      <c r="A287" s="10" t="s">
        <v>538</v>
      </c>
      <c r="D287" s="10" t="s">
        <v>260</v>
      </c>
      <c r="E287" s="17" t="s">
        <v>788</v>
      </c>
      <c r="F287" s="9">
        <v>38504</v>
      </c>
      <c r="G287" s="9">
        <v>44713</v>
      </c>
      <c r="H287" s="10">
        <v>28</v>
      </c>
      <c r="I287" s="18" t="s">
        <v>259</v>
      </c>
      <c r="J287" s="10" t="s">
        <v>261</v>
      </c>
      <c r="K287" s="10" t="s">
        <v>262</v>
      </c>
      <c r="L287" s="10" t="s">
        <v>1173</v>
      </c>
    </row>
    <row r="288" spans="1:12">
      <c r="A288" s="10" t="s">
        <v>539</v>
      </c>
      <c r="D288" s="10" t="s">
        <v>260</v>
      </c>
      <c r="E288" s="17" t="s">
        <v>789</v>
      </c>
      <c r="F288" s="9">
        <v>38504</v>
      </c>
      <c r="G288" s="9">
        <v>44713</v>
      </c>
      <c r="H288" s="10">
        <v>28</v>
      </c>
      <c r="I288" s="18" t="s">
        <v>259</v>
      </c>
      <c r="J288" s="10" t="s">
        <v>261</v>
      </c>
      <c r="K288" s="10" t="s">
        <v>262</v>
      </c>
      <c r="L288" s="10" t="s">
        <v>1173</v>
      </c>
    </row>
    <row r="289" spans="1:12">
      <c r="A289" s="10" t="s">
        <v>540</v>
      </c>
      <c r="D289" s="10" t="s">
        <v>260</v>
      </c>
      <c r="E289" s="17" t="s">
        <v>790</v>
      </c>
      <c r="F289" s="9">
        <v>38504</v>
      </c>
      <c r="G289" s="9">
        <v>44713</v>
      </c>
      <c r="H289" s="10">
        <v>28</v>
      </c>
      <c r="I289" s="18" t="s">
        <v>259</v>
      </c>
      <c r="J289" s="10" t="s">
        <v>261</v>
      </c>
      <c r="K289" s="10" t="s">
        <v>262</v>
      </c>
      <c r="L289" s="10" t="s">
        <v>1173</v>
      </c>
    </row>
    <row r="290" spans="1:12">
      <c r="A290" s="10" t="s">
        <v>541</v>
      </c>
      <c r="D290" s="10" t="s">
        <v>260</v>
      </c>
      <c r="E290" s="17" t="s">
        <v>791</v>
      </c>
      <c r="F290" s="9">
        <v>38504</v>
      </c>
      <c r="G290" s="9">
        <v>44713</v>
      </c>
      <c r="H290" s="10">
        <v>28</v>
      </c>
      <c r="I290" s="18" t="s">
        <v>259</v>
      </c>
      <c r="J290" s="10" t="s">
        <v>261</v>
      </c>
      <c r="K290" s="10" t="s">
        <v>262</v>
      </c>
      <c r="L290" s="10" t="s">
        <v>1173</v>
      </c>
    </row>
    <row r="291" spans="1:12">
      <c r="A291" s="10" t="s">
        <v>542</v>
      </c>
      <c r="D291" s="10" t="s">
        <v>260</v>
      </c>
      <c r="E291" s="17" t="s">
        <v>792</v>
      </c>
      <c r="F291" s="9">
        <v>38504</v>
      </c>
      <c r="G291" s="9">
        <v>44713</v>
      </c>
      <c r="H291" s="10">
        <v>28</v>
      </c>
      <c r="I291" s="18" t="s">
        <v>259</v>
      </c>
      <c r="J291" s="10" t="s">
        <v>261</v>
      </c>
      <c r="K291" s="10" t="s">
        <v>262</v>
      </c>
      <c r="L291" s="10" t="s">
        <v>1173</v>
      </c>
    </row>
    <row r="292" spans="1:12">
      <c r="A292" s="10" t="s">
        <v>543</v>
      </c>
      <c r="D292" s="10" t="s">
        <v>260</v>
      </c>
      <c r="E292" s="17" t="s">
        <v>793</v>
      </c>
      <c r="F292" s="9">
        <v>38504</v>
      </c>
      <c r="G292" s="9">
        <v>44713</v>
      </c>
      <c r="H292" s="10">
        <v>28</v>
      </c>
      <c r="I292" s="18" t="s">
        <v>259</v>
      </c>
      <c r="J292" s="10" t="s">
        <v>261</v>
      </c>
      <c r="K292" s="10" t="s">
        <v>262</v>
      </c>
      <c r="L292" s="10" t="s">
        <v>1173</v>
      </c>
    </row>
    <row r="293" spans="1:12">
      <c r="A293" s="10" t="s">
        <v>544</v>
      </c>
      <c r="D293" s="10" t="s">
        <v>260</v>
      </c>
      <c r="E293" s="17" t="s">
        <v>794</v>
      </c>
      <c r="F293" s="9">
        <v>38504</v>
      </c>
      <c r="G293" s="9">
        <v>44713</v>
      </c>
      <c r="H293" s="10">
        <v>28</v>
      </c>
      <c r="I293" s="18" t="s">
        <v>259</v>
      </c>
      <c r="J293" s="10" t="s">
        <v>261</v>
      </c>
      <c r="K293" s="10" t="s">
        <v>262</v>
      </c>
      <c r="L293" s="10" t="s">
        <v>1173</v>
      </c>
    </row>
    <row r="294" spans="1:12">
      <c r="A294" s="10" t="s">
        <v>545</v>
      </c>
      <c r="D294" s="10" t="s">
        <v>260</v>
      </c>
      <c r="E294" s="17" t="s">
        <v>795</v>
      </c>
      <c r="F294" s="9">
        <v>38504</v>
      </c>
      <c r="G294" s="9">
        <v>44713</v>
      </c>
      <c r="H294" s="10">
        <v>28</v>
      </c>
      <c r="I294" s="18" t="s">
        <v>259</v>
      </c>
      <c r="J294" s="10" t="s">
        <v>261</v>
      </c>
      <c r="K294" s="10" t="s">
        <v>262</v>
      </c>
      <c r="L294" s="10" t="s">
        <v>1173</v>
      </c>
    </row>
    <row r="295" spans="1:12">
      <c r="A295" s="10" t="s">
        <v>546</v>
      </c>
      <c r="D295" s="10" t="s">
        <v>260</v>
      </c>
      <c r="E295" s="17" t="s">
        <v>796</v>
      </c>
      <c r="F295" s="9">
        <v>38504</v>
      </c>
      <c r="G295" s="9">
        <v>44713</v>
      </c>
      <c r="H295" s="10">
        <v>28</v>
      </c>
      <c r="I295" s="18" t="s">
        <v>259</v>
      </c>
      <c r="J295" s="10" t="s">
        <v>261</v>
      </c>
      <c r="K295" s="10" t="s">
        <v>262</v>
      </c>
      <c r="L295" s="10" t="s">
        <v>1173</v>
      </c>
    </row>
    <row r="296" spans="1:12">
      <c r="A296" s="10" t="s">
        <v>547</v>
      </c>
      <c r="D296" s="10" t="s">
        <v>260</v>
      </c>
      <c r="E296" s="17" t="s">
        <v>797</v>
      </c>
      <c r="F296" s="9">
        <v>38504</v>
      </c>
      <c r="G296" s="9">
        <v>44713</v>
      </c>
      <c r="H296" s="10">
        <v>28</v>
      </c>
      <c r="I296" s="18" t="s">
        <v>259</v>
      </c>
      <c r="J296" s="10" t="s">
        <v>261</v>
      </c>
      <c r="K296" s="10" t="s">
        <v>262</v>
      </c>
      <c r="L296" s="10" t="s">
        <v>1173</v>
      </c>
    </row>
    <row r="297" spans="1:12">
      <c r="A297" s="10" t="s">
        <v>548</v>
      </c>
      <c r="D297" s="10" t="s">
        <v>260</v>
      </c>
      <c r="E297" s="17" t="s">
        <v>798</v>
      </c>
      <c r="F297" s="9">
        <v>38504</v>
      </c>
      <c r="G297" s="9">
        <v>44713</v>
      </c>
      <c r="H297" s="10">
        <v>28</v>
      </c>
      <c r="I297" s="18" t="s">
        <v>259</v>
      </c>
      <c r="J297" s="10" t="s">
        <v>261</v>
      </c>
      <c r="K297" s="10" t="s">
        <v>262</v>
      </c>
      <c r="L297" s="10" t="s">
        <v>1173</v>
      </c>
    </row>
    <row r="298" spans="1:12">
      <c r="A298" s="10" t="s">
        <v>549</v>
      </c>
      <c r="D298" s="10" t="s">
        <v>260</v>
      </c>
      <c r="E298" s="17" t="s">
        <v>799</v>
      </c>
      <c r="F298" s="9">
        <v>38504</v>
      </c>
      <c r="G298" s="9">
        <v>44713</v>
      </c>
      <c r="H298" s="10">
        <v>28</v>
      </c>
      <c r="I298" s="18" t="s">
        <v>259</v>
      </c>
      <c r="J298" s="10" t="s">
        <v>261</v>
      </c>
      <c r="K298" s="10" t="s">
        <v>262</v>
      </c>
      <c r="L298" s="10" t="s">
        <v>1173</v>
      </c>
    </row>
    <row r="299" spans="1:12">
      <c r="A299" s="10" t="s">
        <v>550</v>
      </c>
      <c r="D299" s="10" t="s">
        <v>260</v>
      </c>
      <c r="E299" s="17" t="s">
        <v>800</v>
      </c>
      <c r="F299" s="9">
        <v>38504</v>
      </c>
      <c r="G299" s="9">
        <v>44713</v>
      </c>
      <c r="H299" s="10">
        <v>28</v>
      </c>
      <c r="I299" s="18" t="s">
        <v>259</v>
      </c>
      <c r="J299" s="10" t="s">
        <v>261</v>
      </c>
      <c r="K299" s="10" t="s">
        <v>262</v>
      </c>
      <c r="L299" s="10" t="s">
        <v>1173</v>
      </c>
    </row>
    <row r="300" spans="1:12">
      <c r="A300" s="10" t="s">
        <v>551</v>
      </c>
      <c r="D300" s="10" t="s">
        <v>260</v>
      </c>
      <c r="E300" s="17" t="s">
        <v>801</v>
      </c>
      <c r="F300" s="9">
        <v>38504</v>
      </c>
      <c r="G300" s="9">
        <v>44713</v>
      </c>
      <c r="H300" s="10">
        <v>28</v>
      </c>
      <c r="I300" s="18" t="s">
        <v>259</v>
      </c>
      <c r="J300" s="10" t="s">
        <v>261</v>
      </c>
      <c r="K300" s="10" t="s">
        <v>262</v>
      </c>
      <c r="L300" s="10" t="s">
        <v>1173</v>
      </c>
    </row>
    <row r="301" spans="1:12">
      <c r="A301" s="10" t="s">
        <v>552</v>
      </c>
      <c r="D301" s="10" t="s">
        <v>260</v>
      </c>
      <c r="E301" s="17" t="s">
        <v>802</v>
      </c>
      <c r="F301" s="9">
        <v>38504</v>
      </c>
      <c r="G301" s="9">
        <v>44713</v>
      </c>
      <c r="H301" s="10">
        <v>28</v>
      </c>
      <c r="I301" s="18" t="s">
        <v>259</v>
      </c>
      <c r="J301" s="10" t="s">
        <v>261</v>
      </c>
      <c r="K301" s="10" t="s">
        <v>262</v>
      </c>
      <c r="L301" s="10" t="s">
        <v>1173</v>
      </c>
    </row>
    <row r="302" spans="1:12">
      <c r="A302" s="10" t="s">
        <v>553</v>
      </c>
      <c r="D302" s="10" t="s">
        <v>260</v>
      </c>
      <c r="E302" s="17" t="s">
        <v>803</v>
      </c>
      <c r="F302" s="9">
        <v>38504</v>
      </c>
      <c r="G302" s="9">
        <v>44713</v>
      </c>
      <c r="H302" s="10">
        <v>28</v>
      </c>
      <c r="I302" s="18" t="s">
        <v>259</v>
      </c>
      <c r="J302" s="10" t="s">
        <v>261</v>
      </c>
      <c r="K302" s="10" t="s">
        <v>262</v>
      </c>
      <c r="L302" s="10" t="s">
        <v>1173</v>
      </c>
    </row>
    <row r="303" spans="1:12">
      <c r="A303" s="10" t="s">
        <v>554</v>
      </c>
      <c r="D303" s="10" t="s">
        <v>260</v>
      </c>
      <c r="E303" s="17" t="s">
        <v>804</v>
      </c>
      <c r="F303" s="9">
        <v>38504</v>
      </c>
      <c r="G303" s="9">
        <v>44713</v>
      </c>
      <c r="H303" s="10">
        <v>28</v>
      </c>
      <c r="I303" s="18" t="s">
        <v>259</v>
      </c>
      <c r="J303" s="10" t="s">
        <v>261</v>
      </c>
      <c r="K303" s="10" t="s">
        <v>262</v>
      </c>
      <c r="L303" s="10" t="s">
        <v>1173</v>
      </c>
    </row>
    <row r="304" spans="1:12">
      <c r="A304" s="10" t="s">
        <v>555</v>
      </c>
      <c r="D304" s="10" t="s">
        <v>260</v>
      </c>
      <c r="E304" s="17" t="s">
        <v>805</v>
      </c>
      <c r="F304" s="9">
        <v>38504</v>
      </c>
      <c r="G304" s="9">
        <v>44713</v>
      </c>
      <c r="H304" s="10">
        <v>28</v>
      </c>
      <c r="I304" s="18" t="s">
        <v>259</v>
      </c>
      <c r="J304" s="10" t="s">
        <v>261</v>
      </c>
      <c r="K304" s="10" t="s">
        <v>262</v>
      </c>
      <c r="L304" s="10" t="s">
        <v>1173</v>
      </c>
    </row>
    <row r="305" spans="1:12">
      <c r="A305" s="10" t="s">
        <v>556</v>
      </c>
      <c r="D305" s="10" t="s">
        <v>260</v>
      </c>
      <c r="E305" s="17" t="s">
        <v>806</v>
      </c>
      <c r="F305" s="9">
        <v>38504</v>
      </c>
      <c r="G305" s="9">
        <v>44713</v>
      </c>
      <c r="H305" s="10">
        <v>28</v>
      </c>
      <c r="I305" s="18" t="s">
        <v>259</v>
      </c>
      <c r="J305" s="10" t="s">
        <v>261</v>
      </c>
      <c r="K305" s="10" t="s">
        <v>262</v>
      </c>
      <c r="L305" s="10" t="s">
        <v>1173</v>
      </c>
    </row>
    <row r="306" spans="1:12">
      <c r="A306" s="10" t="s">
        <v>557</v>
      </c>
      <c r="D306" s="10" t="s">
        <v>260</v>
      </c>
      <c r="E306" s="17" t="s">
        <v>807</v>
      </c>
      <c r="F306" s="9">
        <v>38504</v>
      </c>
      <c r="G306" s="9">
        <v>44713</v>
      </c>
      <c r="H306" s="10">
        <v>28</v>
      </c>
      <c r="I306" s="18" t="s">
        <v>259</v>
      </c>
      <c r="J306" s="10" t="s">
        <v>261</v>
      </c>
      <c r="K306" s="10" t="s">
        <v>262</v>
      </c>
      <c r="L306" s="10" t="s">
        <v>1173</v>
      </c>
    </row>
    <row r="307" spans="1:12">
      <c r="A307" s="10" t="s">
        <v>558</v>
      </c>
      <c r="D307" s="10" t="s">
        <v>260</v>
      </c>
      <c r="E307" s="17" t="s">
        <v>808</v>
      </c>
      <c r="F307" s="9">
        <v>38504</v>
      </c>
      <c r="G307" s="9">
        <v>44713</v>
      </c>
      <c r="H307" s="10">
        <v>28</v>
      </c>
      <c r="I307" s="18" t="s">
        <v>259</v>
      </c>
      <c r="J307" s="10" t="s">
        <v>261</v>
      </c>
      <c r="K307" s="10" t="s">
        <v>262</v>
      </c>
      <c r="L307" s="10" t="s">
        <v>1173</v>
      </c>
    </row>
    <row r="308" spans="1:12">
      <c r="A308" s="10" t="s">
        <v>559</v>
      </c>
      <c r="D308" s="10" t="s">
        <v>260</v>
      </c>
      <c r="E308" s="17" t="s">
        <v>809</v>
      </c>
      <c r="F308" s="9">
        <v>38504</v>
      </c>
      <c r="G308" s="9">
        <v>44713</v>
      </c>
      <c r="H308" s="10">
        <v>28</v>
      </c>
      <c r="I308" s="18" t="s">
        <v>259</v>
      </c>
      <c r="J308" s="10" t="s">
        <v>261</v>
      </c>
      <c r="K308" s="10" t="s">
        <v>262</v>
      </c>
      <c r="L308" s="10" t="s">
        <v>1173</v>
      </c>
    </row>
    <row r="309" spans="1:12">
      <c r="A309" s="10" t="s">
        <v>560</v>
      </c>
      <c r="D309" s="10" t="s">
        <v>260</v>
      </c>
      <c r="E309" s="17" t="s">
        <v>810</v>
      </c>
      <c r="F309" s="9">
        <v>38504</v>
      </c>
      <c r="G309" s="9">
        <v>44713</v>
      </c>
      <c r="H309" s="10">
        <v>28</v>
      </c>
      <c r="I309" s="18" t="s">
        <v>259</v>
      </c>
      <c r="J309" s="10" t="s">
        <v>261</v>
      </c>
      <c r="K309" s="10" t="s">
        <v>262</v>
      </c>
      <c r="L309" s="10" t="s">
        <v>1173</v>
      </c>
    </row>
    <row r="310" spans="1:12">
      <c r="A310" s="10" t="s">
        <v>561</v>
      </c>
      <c r="D310" s="10" t="s">
        <v>260</v>
      </c>
      <c r="E310" s="17" t="s">
        <v>811</v>
      </c>
      <c r="F310" s="9">
        <v>38504</v>
      </c>
      <c r="G310" s="9">
        <v>44713</v>
      </c>
      <c r="H310" s="10">
        <v>28</v>
      </c>
      <c r="I310" s="18" t="s">
        <v>259</v>
      </c>
      <c r="J310" s="10" t="s">
        <v>261</v>
      </c>
      <c r="K310" s="10" t="s">
        <v>262</v>
      </c>
      <c r="L310" s="10" t="s">
        <v>1173</v>
      </c>
    </row>
    <row r="311" spans="1:12">
      <c r="A311" s="10" t="s">
        <v>562</v>
      </c>
      <c r="D311" s="10" t="s">
        <v>260</v>
      </c>
      <c r="E311" s="17" t="s">
        <v>812</v>
      </c>
      <c r="F311" s="9">
        <v>38504</v>
      </c>
      <c r="G311" s="9">
        <v>44713</v>
      </c>
      <c r="H311" s="10">
        <v>28</v>
      </c>
      <c r="I311" s="18" t="s">
        <v>259</v>
      </c>
      <c r="J311" s="10" t="s">
        <v>261</v>
      </c>
      <c r="K311" s="10" t="s">
        <v>262</v>
      </c>
      <c r="L311" s="10" t="s">
        <v>1173</v>
      </c>
    </row>
    <row r="312" spans="1:12">
      <c r="A312" s="10" t="s">
        <v>563</v>
      </c>
      <c r="D312" s="10" t="s">
        <v>260</v>
      </c>
      <c r="E312" s="17" t="s">
        <v>813</v>
      </c>
      <c r="F312" s="9">
        <v>38504</v>
      </c>
      <c r="G312" s="9">
        <v>44713</v>
      </c>
      <c r="H312" s="10">
        <v>28</v>
      </c>
      <c r="I312" s="18" t="s">
        <v>259</v>
      </c>
      <c r="J312" s="10" t="s">
        <v>261</v>
      </c>
      <c r="K312" s="10" t="s">
        <v>262</v>
      </c>
      <c r="L312" s="10" t="s">
        <v>1173</v>
      </c>
    </row>
    <row r="313" spans="1:12">
      <c r="A313" s="10" t="s">
        <v>564</v>
      </c>
      <c r="D313" s="10" t="s">
        <v>260</v>
      </c>
      <c r="E313" s="17" t="s">
        <v>814</v>
      </c>
      <c r="F313" s="9">
        <v>38504</v>
      </c>
      <c r="G313" s="9">
        <v>44713</v>
      </c>
      <c r="H313" s="10">
        <v>28</v>
      </c>
      <c r="I313" s="18" t="s">
        <v>259</v>
      </c>
      <c r="J313" s="10" t="s">
        <v>261</v>
      </c>
      <c r="K313" s="10" t="s">
        <v>262</v>
      </c>
      <c r="L313" s="10" t="s">
        <v>1173</v>
      </c>
    </row>
    <row r="314" spans="1:12">
      <c r="A314" s="10" t="s">
        <v>565</v>
      </c>
      <c r="D314" s="10" t="s">
        <v>260</v>
      </c>
      <c r="E314" s="17" t="s">
        <v>815</v>
      </c>
      <c r="F314" s="9">
        <v>38504</v>
      </c>
      <c r="G314" s="9">
        <v>44713</v>
      </c>
      <c r="H314" s="10">
        <v>28</v>
      </c>
      <c r="I314" s="18" t="s">
        <v>259</v>
      </c>
      <c r="J314" s="10" t="s">
        <v>261</v>
      </c>
      <c r="K314" s="10" t="s">
        <v>262</v>
      </c>
      <c r="L314" s="10" t="s">
        <v>1173</v>
      </c>
    </row>
    <row r="315" spans="1:12">
      <c r="A315" s="10" t="s">
        <v>566</v>
      </c>
      <c r="D315" s="10" t="s">
        <v>260</v>
      </c>
      <c r="E315" s="17" t="s">
        <v>816</v>
      </c>
      <c r="F315" s="9">
        <v>38504</v>
      </c>
      <c r="G315" s="9">
        <v>44713</v>
      </c>
      <c r="H315" s="10">
        <v>28</v>
      </c>
      <c r="I315" s="18" t="s">
        <v>259</v>
      </c>
      <c r="J315" s="10" t="s">
        <v>261</v>
      </c>
      <c r="K315" s="10" t="s">
        <v>262</v>
      </c>
      <c r="L315" s="10" t="s">
        <v>1173</v>
      </c>
    </row>
    <row r="316" spans="1:12">
      <c r="A316" s="10" t="s">
        <v>567</v>
      </c>
      <c r="D316" s="10" t="s">
        <v>260</v>
      </c>
      <c r="E316" s="17" t="s">
        <v>817</v>
      </c>
      <c r="F316" s="9">
        <v>38504</v>
      </c>
      <c r="G316" s="9">
        <v>44713</v>
      </c>
      <c r="H316" s="10">
        <v>28</v>
      </c>
      <c r="I316" s="18" t="s">
        <v>259</v>
      </c>
      <c r="J316" s="10" t="s">
        <v>261</v>
      </c>
      <c r="K316" s="10" t="s">
        <v>262</v>
      </c>
      <c r="L316" s="10" t="s">
        <v>1173</v>
      </c>
    </row>
    <row r="317" spans="1:12">
      <c r="A317" s="10" t="s">
        <v>568</v>
      </c>
      <c r="D317" s="10" t="s">
        <v>260</v>
      </c>
      <c r="E317" s="17" t="s">
        <v>818</v>
      </c>
      <c r="F317" s="9">
        <v>38504</v>
      </c>
      <c r="G317" s="9">
        <v>44713</v>
      </c>
      <c r="H317" s="10">
        <v>28</v>
      </c>
      <c r="I317" s="18" t="s">
        <v>259</v>
      </c>
      <c r="J317" s="10" t="s">
        <v>261</v>
      </c>
      <c r="K317" s="10" t="s">
        <v>262</v>
      </c>
      <c r="L317" s="10" t="s">
        <v>1173</v>
      </c>
    </row>
    <row r="318" spans="1:12">
      <c r="A318" s="10" t="s">
        <v>569</v>
      </c>
      <c r="D318" s="10" t="s">
        <v>260</v>
      </c>
      <c r="E318" s="17" t="s">
        <v>819</v>
      </c>
      <c r="F318" s="9">
        <v>38504</v>
      </c>
      <c r="G318" s="9">
        <v>44713</v>
      </c>
      <c r="H318" s="10">
        <v>28</v>
      </c>
      <c r="I318" s="18" t="s">
        <v>259</v>
      </c>
      <c r="J318" s="10" t="s">
        <v>261</v>
      </c>
      <c r="K318" s="10" t="s">
        <v>262</v>
      </c>
      <c r="L318" s="10" t="s">
        <v>1173</v>
      </c>
    </row>
    <row r="319" spans="1:12">
      <c r="A319" s="10" t="s">
        <v>570</v>
      </c>
      <c r="D319" s="10" t="s">
        <v>260</v>
      </c>
      <c r="E319" s="17" t="s">
        <v>820</v>
      </c>
      <c r="F319" s="9">
        <v>38504</v>
      </c>
      <c r="G319" s="9">
        <v>44713</v>
      </c>
      <c r="H319" s="10">
        <v>28</v>
      </c>
      <c r="I319" s="18" t="s">
        <v>259</v>
      </c>
      <c r="J319" s="10" t="s">
        <v>261</v>
      </c>
      <c r="K319" s="10" t="s">
        <v>262</v>
      </c>
      <c r="L319" s="10" t="s">
        <v>1173</v>
      </c>
    </row>
    <row r="320" spans="1:12">
      <c r="A320" s="10" t="s">
        <v>571</v>
      </c>
      <c r="D320" s="10" t="s">
        <v>260</v>
      </c>
      <c r="E320" s="17" t="s">
        <v>821</v>
      </c>
      <c r="F320" s="9">
        <v>38504</v>
      </c>
      <c r="G320" s="9">
        <v>44713</v>
      </c>
      <c r="H320" s="10">
        <v>28</v>
      </c>
      <c r="I320" s="18" t="s">
        <v>259</v>
      </c>
      <c r="J320" s="10" t="s">
        <v>261</v>
      </c>
      <c r="K320" s="10" t="s">
        <v>262</v>
      </c>
      <c r="L320" s="10" t="s">
        <v>1173</v>
      </c>
    </row>
    <row r="321" spans="1:12">
      <c r="A321" s="10" t="s">
        <v>572</v>
      </c>
      <c r="D321" s="10" t="s">
        <v>260</v>
      </c>
      <c r="E321" s="17" t="s">
        <v>822</v>
      </c>
      <c r="F321" s="9">
        <v>38504</v>
      </c>
      <c r="G321" s="9">
        <v>44713</v>
      </c>
      <c r="H321" s="10">
        <v>28</v>
      </c>
      <c r="I321" s="18" t="s">
        <v>259</v>
      </c>
      <c r="J321" s="10" t="s">
        <v>261</v>
      </c>
      <c r="K321" s="10" t="s">
        <v>262</v>
      </c>
      <c r="L321" s="10" t="s">
        <v>1173</v>
      </c>
    </row>
    <row r="322" spans="1:12">
      <c r="A322" s="10" t="s">
        <v>573</v>
      </c>
      <c r="D322" s="10" t="s">
        <v>260</v>
      </c>
      <c r="E322" s="17" t="s">
        <v>823</v>
      </c>
      <c r="F322" s="9">
        <v>38504</v>
      </c>
      <c r="G322" s="9">
        <v>44713</v>
      </c>
      <c r="H322" s="10">
        <v>28</v>
      </c>
      <c r="I322" s="18" t="s">
        <v>259</v>
      </c>
      <c r="J322" s="10" t="s">
        <v>261</v>
      </c>
      <c r="K322" s="10" t="s">
        <v>262</v>
      </c>
      <c r="L322" s="10" t="s">
        <v>1173</v>
      </c>
    </row>
    <row r="323" spans="1:12">
      <c r="A323" s="10" t="s">
        <v>574</v>
      </c>
      <c r="D323" s="10" t="s">
        <v>260</v>
      </c>
      <c r="E323" s="17" t="s">
        <v>824</v>
      </c>
      <c r="F323" s="9">
        <v>38504</v>
      </c>
      <c r="G323" s="9">
        <v>44713</v>
      </c>
      <c r="H323" s="10">
        <v>28</v>
      </c>
      <c r="I323" s="18" t="s">
        <v>259</v>
      </c>
      <c r="J323" s="10" t="s">
        <v>261</v>
      </c>
      <c r="K323" s="10" t="s">
        <v>262</v>
      </c>
      <c r="L323" s="10" t="s">
        <v>1173</v>
      </c>
    </row>
    <row r="324" spans="1:12">
      <c r="A324" s="10" t="s">
        <v>575</v>
      </c>
      <c r="D324" s="10" t="s">
        <v>260</v>
      </c>
      <c r="E324" s="17" t="s">
        <v>825</v>
      </c>
      <c r="F324" s="9">
        <v>38504</v>
      </c>
      <c r="G324" s="9">
        <v>44713</v>
      </c>
      <c r="H324" s="10">
        <v>28</v>
      </c>
      <c r="I324" s="18" t="s">
        <v>259</v>
      </c>
      <c r="J324" s="10" t="s">
        <v>261</v>
      </c>
      <c r="K324" s="10" t="s">
        <v>262</v>
      </c>
      <c r="L324" s="10" t="s">
        <v>1173</v>
      </c>
    </row>
    <row r="325" spans="1:12">
      <c r="A325" s="10" t="s">
        <v>576</v>
      </c>
      <c r="D325" s="10" t="s">
        <v>260</v>
      </c>
      <c r="E325" s="17" t="s">
        <v>826</v>
      </c>
      <c r="F325" s="9">
        <v>38504</v>
      </c>
      <c r="G325" s="9">
        <v>44713</v>
      </c>
      <c r="H325" s="10">
        <v>28</v>
      </c>
      <c r="I325" s="18" t="s">
        <v>259</v>
      </c>
      <c r="J325" s="10" t="s">
        <v>261</v>
      </c>
      <c r="K325" s="10" t="s">
        <v>262</v>
      </c>
      <c r="L325" s="10" t="s">
        <v>1173</v>
      </c>
    </row>
    <row r="326" spans="1:12">
      <c r="A326" s="10" t="s">
        <v>577</v>
      </c>
      <c r="D326" s="10" t="s">
        <v>260</v>
      </c>
      <c r="E326" s="17" t="s">
        <v>827</v>
      </c>
      <c r="F326" s="9">
        <v>38504</v>
      </c>
      <c r="G326" s="9">
        <v>44713</v>
      </c>
      <c r="H326" s="10">
        <v>28</v>
      </c>
      <c r="I326" s="18" t="s">
        <v>259</v>
      </c>
      <c r="J326" s="10" t="s">
        <v>261</v>
      </c>
      <c r="K326" s="10" t="s">
        <v>262</v>
      </c>
      <c r="L326" s="10" t="s">
        <v>1173</v>
      </c>
    </row>
    <row r="327" spans="1:12">
      <c r="A327" s="10" t="s">
        <v>578</v>
      </c>
      <c r="D327" s="10" t="s">
        <v>260</v>
      </c>
      <c r="E327" s="17" t="s">
        <v>828</v>
      </c>
      <c r="F327" s="9">
        <v>38504</v>
      </c>
      <c r="G327" s="9">
        <v>44713</v>
      </c>
      <c r="H327" s="10">
        <v>28</v>
      </c>
      <c r="I327" s="18" t="s">
        <v>259</v>
      </c>
      <c r="J327" s="10" t="s">
        <v>261</v>
      </c>
      <c r="K327" s="10" t="s">
        <v>262</v>
      </c>
      <c r="L327" s="10" t="s">
        <v>1173</v>
      </c>
    </row>
    <row r="328" spans="1:12">
      <c r="A328" s="10" t="s">
        <v>579</v>
      </c>
      <c r="D328" s="10" t="s">
        <v>260</v>
      </c>
      <c r="E328" s="17" t="s">
        <v>829</v>
      </c>
      <c r="F328" s="9">
        <v>38504</v>
      </c>
      <c r="G328" s="9">
        <v>44713</v>
      </c>
      <c r="H328" s="10">
        <v>28</v>
      </c>
      <c r="I328" s="18" t="s">
        <v>259</v>
      </c>
      <c r="J328" s="10" t="s">
        <v>261</v>
      </c>
      <c r="K328" s="10" t="s">
        <v>262</v>
      </c>
      <c r="L328" s="10" t="s">
        <v>1173</v>
      </c>
    </row>
    <row r="329" spans="1:12">
      <c r="A329" s="10" t="s">
        <v>580</v>
      </c>
      <c r="D329" s="10" t="s">
        <v>260</v>
      </c>
      <c r="E329" s="17" t="s">
        <v>830</v>
      </c>
      <c r="F329" s="9">
        <v>38504</v>
      </c>
      <c r="G329" s="9">
        <v>44713</v>
      </c>
      <c r="H329" s="10">
        <v>28</v>
      </c>
      <c r="I329" s="18" t="s">
        <v>259</v>
      </c>
      <c r="J329" s="10" t="s">
        <v>261</v>
      </c>
      <c r="K329" s="10" t="s">
        <v>262</v>
      </c>
      <c r="L329" s="10" t="s">
        <v>1173</v>
      </c>
    </row>
    <row r="330" spans="1:12">
      <c r="A330" s="10" t="s">
        <v>581</v>
      </c>
      <c r="D330" s="10" t="s">
        <v>260</v>
      </c>
      <c r="E330" s="17" t="s">
        <v>831</v>
      </c>
      <c r="F330" s="9">
        <v>38504</v>
      </c>
      <c r="G330" s="9">
        <v>44713</v>
      </c>
      <c r="H330" s="10">
        <v>28</v>
      </c>
      <c r="I330" s="18" t="s">
        <v>259</v>
      </c>
      <c r="J330" s="10" t="s">
        <v>261</v>
      </c>
      <c r="K330" s="10" t="s">
        <v>262</v>
      </c>
      <c r="L330" s="10" t="s">
        <v>1173</v>
      </c>
    </row>
    <row r="331" spans="1:12">
      <c r="A331" s="10" t="s">
        <v>582</v>
      </c>
      <c r="D331" s="10" t="s">
        <v>260</v>
      </c>
      <c r="E331" s="17" t="s">
        <v>832</v>
      </c>
      <c r="F331" s="9">
        <v>38504</v>
      </c>
      <c r="G331" s="9">
        <v>44713</v>
      </c>
      <c r="H331" s="10">
        <v>28</v>
      </c>
      <c r="I331" s="18" t="s">
        <v>259</v>
      </c>
      <c r="J331" s="10" t="s">
        <v>261</v>
      </c>
      <c r="K331" s="10" t="s">
        <v>262</v>
      </c>
      <c r="L331" s="10" t="s">
        <v>1173</v>
      </c>
    </row>
    <row r="332" spans="1:12">
      <c r="A332" s="10" t="s">
        <v>583</v>
      </c>
      <c r="D332" s="10" t="s">
        <v>260</v>
      </c>
      <c r="E332" s="17" t="s">
        <v>833</v>
      </c>
      <c r="F332" s="9">
        <v>38504</v>
      </c>
      <c r="G332" s="9">
        <v>44713</v>
      </c>
      <c r="H332" s="10">
        <v>28</v>
      </c>
      <c r="I332" s="18" t="s">
        <v>259</v>
      </c>
      <c r="J332" s="10" t="s">
        <v>261</v>
      </c>
      <c r="K332" s="10" t="s">
        <v>262</v>
      </c>
      <c r="L332" s="10" t="s">
        <v>1173</v>
      </c>
    </row>
    <row r="333" spans="1:12">
      <c r="A333" s="10" t="s">
        <v>584</v>
      </c>
      <c r="D333" s="10" t="s">
        <v>260</v>
      </c>
      <c r="E333" s="17" t="s">
        <v>834</v>
      </c>
      <c r="F333" s="9">
        <v>38504</v>
      </c>
      <c r="G333" s="9">
        <v>44713</v>
      </c>
      <c r="H333" s="10">
        <v>28</v>
      </c>
      <c r="I333" s="18" t="s">
        <v>259</v>
      </c>
      <c r="J333" s="10" t="s">
        <v>261</v>
      </c>
      <c r="K333" s="10" t="s">
        <v>262</v>
      </c>
      <c r="L333" s="10" t="s">
        <v>1173</v>
      </c>
    </row>
    <row r="334" spans="1:12">
      <c r="A334" s="10" t="s">
        <v>585</v>
      </c>
      <c r="D334" s="10" t="s">
        <v>260</v>
      </c>
      <c r="E334" s="17" t="s">
        <v>835</v>
      </c>
      <c r="F334" s="9">
        <v>38504</v>
      </c>
      <c r="G334" s="9">
        <v>44713</v>
      </c>
      <c r="H334" s="10">
        <v>28</v>
      </c>
      <c r="I334" s="18" t="s">
        <v>259</v>
      </c>
      <c r="J334" s="10" t="s">
        <v>261</v>
      </c>
      <c r="K334" s="10" t="s">
        <v>262</v>
      </c>
      <c r="L334" s="10" t="s">
        <v>1173</v>
      </c>
    </row>
    <row r="335" spans="1:12">
      <c r="A335" s="10" t="s">
        <v>586</v>
      </c>
      <c r="D335" s="10" t="s">
        <v>260</v>
      </c>
      <c r="E335" s="17" t="s">
        <v>836</v>
      </c>
      <c r="F335" s="9">
        <v>38504</v>
      </c>
      <c r="G335" s="9">
        <v>44713</v>
      </c>
      <c r="H335" s="10">
        <v>28</v>
      </c>
      <c r="I335" s="18" t="s">
        <v>259</v>
      </c>
      <c r="J335" s="10" t="s">
        <v>261</v>
      </c>
      <c r="K335" s="10" t="s">
        <v>262</v>
      </c>
      <c r="L335" s="10" t="s">
        <v>1173</v>
      </c>
    </row>
    <row r="336" spans="1:12">
      <c r="A336" s="10" t="s">
        <v>587</v>
      </c>
      <c r="D336" s="10" t="s">
        <v>260</v>
      </c>
      <c r="E336" s="17" t="s">
        <v>837</v>
      </c>
      <c r="F336" s="9">
        <v>38504</v>
      </c>
      <c r="G336" s="9">
        <v>44713</v>
      </c>
      <c r="H336" s="10">
        <v>28</v>
      </c>
      <c r="I336" s="18" t="s">
        <v>259</v>
      </c>
      <c r="J336" s="10" t="s">
        <v>261</v>
      </c>
      <c r="K336" s="10" t="s">
        <v>262</v>
      </c>
      <c r="L336" s="10" t="s">
        <v>1173</v>
      </c>
    </row>
    <row r="337" spans="1:12">
      <c r="A337" s="10" t="s">
        <v>588</v>
      </c>
      <c r="D337" s="10" t="s">
        <v>260</v>
      </c>
      <c r="E337" s="17" t="s">
        <v>838</v>
      </c>
      <c r="F337" s="9">
        <v>38504</v>
      </c>
      <c r="G337" s="9">
        <v>44713</v>
      </c>
      <c r="H337" s="10">
        <v>28</v>
      </c>
      <c r="I337" s="18" t="s">
        <v>259</v>
      </c>
      <c r="J337" s="10" t="s">
        <v>261</v>
      </c>
      <c r="K337" s="10" t="s">
        <v>262</v>
      </c>
      <c r="L337" s="10" t="s">
        <v>1173</v>
      </c>
    </row>
    <row r="338" spans="1:12">
      <c r="A338" s="10" t="s">
        <v>589</v>
      </c>
      <c r="D338" s="10" t="s">
        <v>260</v>
      </c>
      <c r="E338" s="17" t="s">
        <v>839</v>
      </c>
      <c r="F338" s="9">
        <v>38504</v>
      </c>
      <c r="G338" s="9">
        <v>44713</v>
      </c>
      <c r="H338" s="10">
        <v>28</v>
      </c>
      <c r="I338" s="18" t="s">
        <v>259</v>
      </c>
      <c r="J338" s="10" t="s">
        <v>261</v>
      </c>
      <c r="K338" s="10" t="s">
        <v>262</v>
      </c>
      <c r="L338" s="10" t="s">
        <v>1173</v>
      </c>
    </row>
    <row r="339" spans="1:12">
      <c r="A339" s="10" t="s">
        <v>590</v>
      </c>
      <c r="D339" s="10" t="s">
        <v>260</v>
      </c>
      <c r="E339" s="17" t="s">
        <v>840</v>
      </c>
      <c r="F339" s="9">
        <v>38504</v>
      </c>
      <c r="G339" s="9">
        <v>44713</v>
      </c>
      <c r="H339" s="10">
        <v>28</v>
      </c>
      <c r="I339" s="18" t="s">
        <v>259</v>
      </c>
      <c r="J339" s="10" t="s">
        <v>261</v>
      </c>
      <c r="K339" s="10" t="s">
        <v>262</v>
      </c>
      <c r="L339" s="10" t="s">
        <v>1173</v>
      </c>
    </row>
    <row r="340" spans="1:12">
      <c r="A340" s="10" t="s">
        <v>591</v>
      </c>
      <c r="D340" s="10" t="s">
        <v>260</v>
      </c>
      <c r="E340" s="17" t="s">
        <v>841</v>
      </c>
      <c r="F340" s="9">
        <v>38504</v>
      </c>
      <c r="G340" s="9">
        <v>44713</v>
      </c>
      <c r="H340" s="10">
        <v>28</v>
      </c>
      <c r="I340" s="18" t="s">
        <v>259</v>
      </c>
      <c r="J340" s="10" t="s">
        <v>261</v>
      </c>
      <c r="K340" s="10" t="s">
        <v>262</v>
      </c>
      <c r="L340" s="10" t="s">
        <v>1173</v>
      </c>
    </row>
    <row r="341" spans="1:12">
      <c r="A341" s="10" t="s">
        <v>592</v>
      </c>
      <c r="D341" s="10" t="s">
        <v>260</v>
      </c>
      <c r="E341" s="17" t="s">
        <v>842</v>
      </c>
      <c r="F341" s="9">
        <v>38504</v>
      </c>
      <c r="G341" s="9">
        <v>44713</v>
      </c>
      <c r="H341" s="10">
        <v>28</v>
      </c>
      <c r="I341" s="18" t="s">
        <v>259</v>
      </c>
      <c r="J341" s="10" t="s">
        <v>261</v>
      </c>
      <c r="K341" s="10" t="s">
        <v>262</v>
      </c>
      <c r="L341" s="10" t="s">
        <v>1173</v>
      </c>
    </row>
    <row r="342" spans="1:12">
      <c r="A342" s="10" t="s">
        <v>593</v>
      </c>
      <c r="D342" s="10" t="s">
        <v>260</v>
      </c>
      <c r="E342" s="17" t="s">
        <v>843</v>
      </c>
      <c r="F342" s="9">
        <v>38504</v>
      </c>
      <c r="G342" s="9">
        <v>44713</v>
      </c>
      <c r="H342" s="10">
        <v>28</v>
      </c>
      <c r="I342" s="18" t="s">
        <v>259</v>
      </c>
      <c r="J342" s="10" t="s">
        <v>261</v>
      </c>
      <c r="K342" s="10" t="s">
        <v>262</v>
      </c>
      <c r="L342" s="10" t="s">
        <v>1173</v>
      </c>
    </row>
    <row r="343" spans="1:12">
      <c r="A343" s="10" t="s">
        <v>594</v>
      </c>
      <c r="D343" s="10" t="s">
        <v>260</v>
      </c>
      <c r="E343" s="17" t="s">
        <v>844</v>
      </c>
      <c r="F343" s="9">
        <v>38504</v>
      </c>
      <c r="G343" s="9">
        <v>44713</v>
      </c>
      <c r="H343" s="10">
        <v>28</v>
      </c>
      <c r="I343" s="18" t="s">
        <v>259</v>
      </c>
      <c r="J343" s="10" t="s">
        <v>261</v>
      </c>
      <c r="K343" s="10" t="s">
        <v>262</v>
      </c>
      <c r="L343" s="10" t="s">
        <v>1173</v>
      </c>
    </row>
    <row r="344" spans="1:12">
      <c r="A344" s="10" t="s">
        <v>595</v>
      </c>
      <c r="D344" s="10" t="s">
        <v>260</v>
      </c>
      <c r="E344" s="17" t="s">
        <v>845</v>
      </c>
      <c r="F344" s="9">
        <v>38504</v>
      </c>
      <c r="G344" s="9">
        <v>44713</v>
      </c>
      <c r="H344" s="10">
        <v>28</v>
      </c>
      <c r="I344" s="18" t="s">
        <v>259</v>
      </c>
      <c r="J344" s="10" t="s">
        <v>261</v>
      </c>
      <c r="K344" s="10" t="s">
        <v>262</v>
      </c>
      <c r="L344" s="10" t="s">
        <v>1173</v>
      </c>
    </row>
    <row r="345" spans="1:12">
      <c r="A345" s="10" t="s">
        <v>596</v>
      </c>
      <c r="D345" s="10" t="s">
        <v>260</v>
      </c>
      <c r="E345" s="17" t="s">
        <v>846</v>
      </c>
      <c r="F345" s="9">
        <v>38504</v>
      </c>
      <c r="G345" s="9">
        <v>44713</v>
      </c>
      <c r="H345" s="10">
        <v>28</v>
      </c>
      <c r="I345" s="18" t="s">
        <v>259</v>
      </c>
      <c r="J345" s="10" t="s">
        <v>261</v>
      </c>
      <c r="K345" s="10" t="s">
        <v>262</v>
      </c>
      <c r="L345" s="10" t="s">
        <v>1173</v>
      </c>
    </row>
    <row r="346" spans="1:12">
      <c r="A346" s="10" t="s">
        <v>597</v>
      </c>
      <c r="D346" s="10" t="s">
        <v>260</v>
      </c>
      <c r="E346" s="17" t="s">
        <v>847</v>
      </c>
      <c r="F346" s="9">
        <v>38504</v>
      </c>
      <c r="G346" s="9">
        <v>44713</v>
      </c>
      <c r="H346" s="10">
        <v>28</v>
      </c>
      <c r="I346" s="18" t="s">
        <v>259</v>
      </c>
      <c r="J346" s="10" t="s">
        <v>261</v>
      </c>
      <c r="K346" s="10" t="s">
        <v>262</v>
      </c>
      <c r="L346" s="10" t="s">
        <v>1173</v>
      </c>
    </row>
    <row r="347" spans="1:12">
      <c r="A347" s="10" t="s">
        <v>598</v>
      </c>
      <c r="D347" s="10" t="s">
        <v>260</v>
      </c>
      <c r="E347" s="17" t="s">
        <v>848</v>
      </c>
      <c r="F347" s="9">
        <v>38504</v>
      </c>
      <c r="G347" s="9">
        <v>44713</v>
      </c>
      <c r="H347" s="10">
        <v>28</v>
      </c>
      <c r="I347" s="18" t="s">
        <v>259</v>
      </c>
      <c r="J347" s="10" t="s">
        <v>261</v>
      </c>
      <c r="K347" s="10" t="s">
        <v>262</v>
      </c>
      <c r="L347" s="10" t="s">
        <v>1173</v>
      </c>
    </row>
    <row r="348" spans="1:12">
      <c r="A348" s="10" t="s">
        <v>599</v>
      </c>
      <c r="D348" s="10" t="s">
        <v>260</v>
      </c>
      <c r="E348" s="17" t="s">
        <v>849</v>
      </c>
      <c r="F348" s="9">
        <v>38504</v>
      </c>
      <c r="G348" s="9">
        <v>44713</v>
      </c>
      <c r="H348" s="10">
        <v>28</v>
      </c>
      <c r="I348" s="18" t="s">
        <v>259</v>
      </c>
      <c r="J348" s="10" t="s">
        <v>261</v>
      </c>
      <c r="K348" s="10" t="s">
        <v>262</v>
      </c>
      <c r="L348" s="10" t="s">
        <v>1173</v>
      </c>
    </row>
    <row r="349" spans="1:12">
      <c r="A349" s="10" t="s">
        <v>600</v>
      </c>
      <c r="D349" s="10" t="s">
        <v>260</v>
      </c>
      <c r="E349" s="17" t="s">
        <v>850</v>
      </c>
      <c r="F349" s="9">
        <v>38504</v>
      </c>
      <c r="G349" s="9">
        <v>44713</v>
      </c>
      <c r="H349" s="10">
        <v>28</v>
      </c>
      <c r="I349" s="18" t="s">
        <v>259</v>
      </c>
      <c r="J349" s="10" t="s">
        <v>261</v>
      </c>
      <c r="K349" s="10" t="s">
        <v>262</v>
      </c>
      <c r="L349" s="10" t="s">
        <v>1173</v>
      </c>
    </row>
    <row r="350" spans="1:12">
      <c r="A350" s="10" t="s">
        <v>601</v>
      </c>
      <c r="D350" s="10" t="s">
        <v>260</v>
      </c>
      <c r="E350" s="17" t="s">
        <v>851</v>
      </c>
      <c r="F350" s="9">
        <v>38504</v>
      </c>
      <c r="G350" s="9">
        <v>44713</v>
      </c>
      <c r="H350" s="10">
        <v>28</v>
      </c>
      <c r="I350" s="18" t="s">
        <v>259</v>
      </c>
      <c r="J350" s="10" t="s">
        <v>261</v>
      </c>
      <c r="K350" s="10" t="s">
        <v>262</v>
      </c>
      <c r="L350" s="10" t="s">
        <v>1173</v>
      </c>
    </row>
    <row r="351" spans="1:12">
      <c r="A351" s="10" t="s">
        <v>602</v>
      </c>
      <c r="D351" s="10" t="s">
        <v>260</v>
      </c>
      <c r="E351" s="17" t="s">
        <v>852</v>
      </c>
      <c r="F351" s="9">
        <v>38504</v>
      </c>
      <c r="G351" s="9">
        <v>44713</v>
      </c>
      <c r="H351" s="10">
        <v>28</v>
      </c>
      <c r="I351" s="18" t="s">
        <v>259</v>
      </c>
      <c r="J351" s="10" t="s">
        <v>261</v>
      </c>
      <c r="K351" s="10" t="s">
        <v>262</v>
      </c>
      <c r="L351" s="10" t="s">
        <v>1173</v>
      </c>
    </row>
    <row r="352" spans="1:12">
      <c r="A352" s="10" t="s">
        <v>603</v>
      </c>
      <c r="D352" s="10" t="s">
        <v>260</v>
      </c>
      <c r="E352" s="17" t="s">
        <v>853</v>
      </c>
      <c r="F352" s="9">
        <v>38504</v>
      </c>
      <c r="G352" s="9">
        <v>44713</v>
      </c>
      <c r="H352" s="10">
        <v>28</v>
      </c>
      <c r="I352" s="18" t="s">
        <v>259</v>
      </c>
      <c r="J352" s="10" t="s">
        <v>261</v>
      </c>
      <c r="K352" s="10" t="s">
        <v>262</v>
      </c>
      <c r="L352" s="10" t="s">
        <v>1173</v>
      </c>
    </row>
    <row r="353" spans="1:12">
      <c r="A353" s="10" t="s">
        <v>604</v>
      </c>
      <c r="D353" s="10" t="s">
        <v>260</v>
      </c>
      <c r="E353" s="17" t="s">
        <v>854</v>
      </c>
      <c r="F353" s="9">
        <v>38504</v>
      </c>
      <c r="G353" s="9">
        <v>44713</v>
      </c>
      <c r="H353" s="10">
        <v>28</v>
      </c>
      <c r="I353" s="18" t="s">
        <v>259</v>
      </c>
      <c r="J353" s="10" t="s">
        <v>261</v>
      </c>
      <c r="K353" s="10" t="s">
        <v>262</v>
      </c>
      <c r="L353" s="10" t="s">
        <v>1173</v>
      </c>
    </row>
    <row r="354" spans="1:12">
      <c r="A354" s="10" t="s">
        <v>605</v>
      </c>
      <c r="D354" s="10" t="s">
        <v>260</v>
      </c>
      <c r="E354" s="17" t="s">
        <v>855</v>
      </c>
      <c r="F354" s="9">
        <v>38504</v>
      </c>
      <c r="G354" s="9">
        <v>44713</v>
      </c>
      <c r="H354" s="10">
        <v>28</v>
      </c>
      <c r="I354" s="18" t="s">
        <v>259</v>
      </c>
      <c r="J354" s="10" t="s">
        <v>261</v>
      </c>
      <c r="K354" s="10" t="s">
        <v>262</v>
      </c>
      <c r="L354" s="10" t="s">
        <v>1173</v>
      </c>
    </row>
    <row r="355" spans="1:12">
      <c r="A355" s="10" t="s">
        <v>606</v>
      </c>
      <c r="D355" s="10" t="s">
        <v>260</v>
      </c>
      <c r="E355" s="17" t="s">
        <v>856</v>
      </c>
      <c r="F355" s="9">
        <v>38504</v>
      </c>
      <c r="G355" s="9">
        <v>44713</v>
      </c>
      <c r="H355" s="10">
        <v>28</v>
      </c>
      <c r="I355" s="18" t="s">
        <v>259</v>
      </c>
      <c r="J355" s="10" t="s">
        <v>261</v>
      </c>
      <c r="K355" s="10" t="s">
        <v>262</v>
      </c>
      <c r="L355" s="10" t="s">
        <v>1173</v>
      </c>
    </row>
    <row r="356" spans="1:12">
      <c r="A356" s="10" t="s">
        <v>607</v>
      </c>
      <c r="D356" s="10" t="s">
        <v>260</v>
      </c>
      <c r="E356" s="17" t="s">
        <v>857</v>
      </c>
      <c r="F356" s="9">
        <v>38504</v>
      </c>
      <c r="G356" s="9">
        <v>44713</v>
      </c>
      <c r="H356" s="10">
        <v>28</v>
      </c>
      <c r="I356" s="18" t="s">
        <v>259</v>
      </c>
      <c r="J356" s="10" t="s">
        <v>261</v>
      </c>
      <c r="K356" s="10" t="s">
        <v>262</v>
      </c>
      <c r="L356" s="10" t="s">
        <v>1173</v>
      </c>
    </row>
    <row r="357" spans="1:12">
      <c r="A357" s="10" t="s">
        <v>608</v>
      </c>
      <c r="D357" s="10" t="s">
        <v>260</v>
      </c>
      <c r="E357" s="17" t="s">
        <v>858</v>
      </c>
      <c r="F357" s="9">
        <v>38504</v>
      </c>
      <c r="G357" s="9">
        <v>44713</v>
      </c>
      <c r="H357" s="10">
        <v>28</v>
      </c>
      <c r="I357" s="18" t="s">
        <v>259</v>
      </c>
      <c r="J357" s="10" t="s">
        <v>261</v>
      </c>
      <c r="K357" s="10" t="s">
        <v>262</v>
      </c>
      <c r="L357" s="10" t="s">
        <v>1173</v>
      </c>
    </row>
    <row r="358" spans="1:12">
      <c r="A358" s="10" t="s">
        <v>609</v>
      </c>
      <c r="D358" s="10" t="s">
        <v>260</v>
      </c>
      <c r="E358" s="17" t="s">
        <v>859</v>
      </c>
      <c r="F358" s="9">
        <v>38504</v>
      </c>
      <c r="G358" s="9">
        <v>44713</v>
      </c>
      <c r="H358" s="10">
        <v>28</v>
      </c>
      <c r="I358" s="18" t="s">
        <v>259</v>
      </c>
      <c r="J358" s="10" t="s">
        <v>261</v>
      </c>
      <c r="K358" s="10" t="s">
        <v>262</v>
      </c>
      <c r="L358" s="10" t="s">
        <v>1173</v>
      </c>
    </row>
    <row r="359" spans="1:12">
      <c r="A359" s="10" t="s">
        <v>610</v>
      </c>
      <c r="D359" s="10" t="s">
        <v>260</v>
      </c>
      <c r="E359" s="17" t="s">
        <v>860</v>
      </c>
      <c r="F359" s="9">
        <v>38504</v>
      </c>
      <c r="G359" s="9">
        <v>44713</v>
      </c>
      <c r="H359" s="10">
        <v>28</v>
      </c>
      <c r="I359" s="18" t="s">
        <v>259</v>
      </c>
      <c r="J359" s="10" t="s">
        <v>261</v>
      </c>
      <c r="K359" s="10" t="s">
        <v>262</v>
      </c>
      <c r="L359" s="10" t="s">
        <v>1173</v>
      </c>
    </row>
    <row r="360" spans="1:12">
      <c r="A360" s="10" t="s">
        <v>611</v>
      </c>
      <c r="D360" s="10" t="s">
        <v>260</v>
      </c>
      <c r="E360" s="17" t="s">
        <v>861</v>
      </c>
      <c r="F360" s="9">
        <v>38504</v>
      </c>
      <c r="G360" s="9">
        <v>44713</v>
      </c>
      <c r="H360" s="10">
        <v>28</v>
      </c>
      <c r="I360" s="18" t="s">
        <v>259</v>
      </c>
      <c r="J360" s="10" t="s">
        <v>261</v>
      </c>
      <c r="K360" s="10" t="s">
        <v>262</v>
      </c>
      <c r="L360" s="10" t="s">
        <v>1173</v>
      </c>
    </row>
    <row r="361" spans="1:12">
      <c r="A361" s="10" t="s">
        <v>612</v>
      </c>
      <c r="D361" s="10" t="s">
        <v>260</v>
      </c>
      <c r="E361" s="17" t="s">
        <v>862</v>
      </c>
      <c r="F361" s="9">
        <v>38504</v>
      </c>
      <c r="G361" s="9">
        <v>44713</v>
      </c>
      <c r="H361" s="10">
        <v>28</v>
      </c>
      <c r="I361" s="18" t="s">
        <v>259</v>
      </c>
      <c r="J361" s="10" t="s">
        <v>261</v>
      </c>
      <c r="K361" s="10" t="s">
        <v>262</v>
      </c>
      <c r="L361" s="10" t="s">
        <v>1173</v>
      </c>
    </row>
    <row r="362" spans="1:12">
      <c r="A362" s="10" t="s">
        <v>613</v>
      </c>
      <c r="D362" s="10" t="s">
        <v>260</v>
      </c>
      <c r="E362" s="17" t="s">
        <v>863</v>
      </c>
      <c r="F362" s="9">
        <v>38504</v>
      </c>
      <c r="G362" s="9">
        <v>44713</v>
      </c>
      <c r="H362" s="10">
        <v>28</v>
      </c>
      <c r="I362" s="18" t="s">
        <v>259</v>
      </c>
      <c r="J362" s="10" t="s">
        <v>261</v>
      </c>
      <c r="K362" s="10" t="s">
        <v>262</v>
      </c>
      <c r="L362" s="10" t="s">
        <v>1173</v>
      </c>
    </row>
    <row r="363" spans="1:12">
      <c r="A363" s="10" t="s">
        <v>614</v>
      </c>
      <c r="D363" s="10" t="s">
        <v>260</v>
      </c>
      <c r="E363" s="17" t="s">
        <v>864</v>
      </c>
      <c r="F363" s="9">
        <v>38504</v>
      </c>
      <c r="G363" s="9">
        <v>44713</v>
      </c>
      <c r="H363" s="10">
        <v>28</v>
      </c>
      <c r="I363" s="18" t="s">
        <v>259</v>
      </c>
      <c r="J363" s="10" t="s">
        <v>261</v>
      </c>
      <c r="K363" s="10" t="s">
        <v>262</v>
      </c>
      <c r="L363" s="10" t="s">
        <v>1173</v>
      </c>
    </row>
    <row r="364" spans="1:12">
      <c r="A364" s="10" t="s">
        <v>615</v>
      </c>
      <c r="D364" s="10" t="s">
        <v>260</v>
      </c>
      <c r="E364" s="17" t="s">
        <v>865</v>
      </c>
      <c r="F364" s="9">
        <v>38504</v>
      </c>
      <c r="G364" s="9">
        <v>44713</v>
      </c>
      <c r="H364" s="10">
        <v>28</v>
      </c>
      <c r="I364" s="18" t="s">
        <v>259</v>
      </c>
      <c r="J364" s="10" t="s">
        <v>261</v>
      </c>
      <c r="K364" s="10" t="s">
        <v>262</v>
      </c>
      <c r="L364" s="10" t="s">
        <v>1173</v>
      </c>
    </row>
    <row r="365" spans="1:12">
      <c r="A365" s="10" t="s">
        <v>616</v>
      </c>
      <c r="D365" s="10" t="s">
        <v>260</v>
      </c>
      <c r="E365" s="17" t="s">
        <v>866</v>
      </c>
      <c r="F365" s="9">
        <v>38504</v>
      </c>
      <c r="G365" s="9">
        <v>44713</v>
      </c>
      <c r="H365" s="10">
        <v>28</v>
      </c>
      <c r="I365" s="18" t="s">
        <v>259</v>
      </c>
      <c r="J365" s="10" t="s">
        <v>261</v>
      </c>
      <c r="K365" s="10" t="s">
        <v>262</v>
      </c>
      <c r="L365" s="10" t="s">
        <v>1173</v>
      </c>
    </row>
    <row r="366" spans="1:12">
      <c r="A366" s="10" t="s">
        <v>617</v>
      </c>
      <c r="D366" s="10" t="s">
        <v>260</v>
      </c>
      <c r="E366" s="17" t="s">
        <v>867</v>
      </c>
      <c r="F366" s="9">
        <v>38504</v>
      </c>
      <c r="G366" s="9">
        <v>44713</v>
      </c>
      <c r="H366" s="10">
        <v>28</v>
      </c>
      <c r="I366" s="18" t="s">
        <v>259</v>
      </c>
      <c r="J366" s="10" t="s">
        <v>261</v>
      </c>
      <c r="K366" s="10" t="s">
        <v>262</v>
      </c>
      <c r="L366" s="10" t="s">
        <v>1173</v>
      </c>
    </row>
    <row r="367" spans="1:12">
      <c r="A367" s="10" t="s">
        <v>618</v>
      </c>
      <c r="D367" s="10" t="s">
        <v>260</v>
      </c>
      <c r="E367" s="17" t="s">
        <v>868</v>
      </c>
      <c r="F367" s="9">
        <v>38504</v>
      </c>
      <c r="G367" s="9">
        <v>44713</v>
      </c>
      <c r="H367" s="10">
        <v>28</v>
      </c>
      <c r="I367" s="18" t="s">
        <v>259</v>
      </c>
      <c r="J367" s="10" t="s">
        <v>261</v>
      </c>
      <c r="K367" s="10" t="s">
        <v>262</v>
      </c>
      <c r="L367" s="10" t="s">
        <v>1173</v>
      </c>
    </row>
    <row r="368" spans="1:12">
      <c r="A368" s="10" t="s">
        <v>619</v>
      </c>
      <c r="D368" s="10" t="s">
        <v>260</v>
      </c>
      <c r="E368" s="17" t="s">
        <v>869</v>
      </c>
      <c r="F368" s="9">
        <v>38504</v>
      </c>
      <c r="G368" s="9">
        <v>44713</v>
      </c>
      <c r="H368" s="10">
        <v>28</v>
      </c>
      <c r="I368" s="18" t="s">
        <v>259</v>
      </c>
      <c r="J368" s="10" t="s">
        <v>261</v>
      </c>
      <c r="K368" s="10" t="s">
        <v>262</v>
      </c>
      <c r="L368" s="10" t="s">
        <v>1173</v>
      </c>
    </row>
    <row r="369" spans="1:12">
      <c r="A369" s="10" t="s">
        <v>620</v>
      </c>
      <c r="D369" s="10" t="s">
        <v>260</v>
      </c>
      <c r="E369" s="17" t="s">
        <v>870</v>
      </c>
      <c r="F369" s="9">
        <v>38504</v>
      </c>
      <c r="G369" s="9">
        <v>44713</v>
      </c>
      <c r="H369" s="10">
        <v>28</v>
      </c>
      <c r="I369" s="18" t="s">
        <v>259</v>
      </c>
      <c r="J369" s="10" t="s">
        <v>261</v>
      </c>
      <c r="K369" s="10" t="s">
        <v>262</v>
      </c>
      <c r="L369" s="10" t="s">
        <v>1173</v>
      </c>
    </row>
    <row r="370" spans="1:12">
      <c r="A370" s="10" t="s">
        <v>621</v>
      </c>
      <c r="D370" s="10" t="s">
        <v>260</v>
      </c>
      <c r="E370" s="17" t="s">
        <v>871</v>
      </c>
      <c r="F370" s="9">
        <v>38504</v>
      </c>
      <c r="G370" s="9">
        <v>44713</v>
      </c>
      <c r="H370" s="10">
        <v>28</v>
      </c>
      <c r="I370" s="18" t="s">
        <v>259</v>
      </c>
      <c r="J370" s="10" t="s">
        <v>261</v>
      </c>
      <c r="K370" s="10" t="s">
        <v>262</v>
      </c>
      <c r="L370" s="10" t="s">
        <v>1173</v>
      </c>
    </row>
    <row r="371" spans="1:12">
      <c r="A371" s="10" t="s">
        <v>622</v>
      </c>
      <c r="D371" s="10" t="s">
        <v>260</v>
      </c>
      <c r="E371" s="17" t="s">
        <v>872</v>
      </c>
      <c r="F371" s="9">
        <v>38504</v>
      </c>
      <c r="G371" s="9">
        <v>44713</v>
      </c>
      <c r="H371" s="10">
        <v>28</v>
      </c>
      <c r="I371" s="18" t="s">
        <v>259</v>
      </c>
      <c r="J371" s="10" t="s">
        <v>261</v>
      </c>
      <c r="K371" s="10" t="s">
        <v>262</v>
      </c>
      <c r="L371" s="10" t="s">
        <v>1173</v>
      </c>
    </row>
    <row r="372" spans="1:12">
      <c r="A372" s="10" t="s">
        <v>623</v>
      </c>
      <c r="D372" s="10" t="s">
        <v>260</v>
      </c>
      <c r="E372" s="17" t="s">
        <v>873</v>
      </c>
      <c r="F372" s="9">
        <v>38504</v>
      </c>
      <c r="G372" s="9">
        <v>44713</v>
      </c>
      <c r="H372" s="10">
        <v>28</v>
      </c>
      <c r="I372" s="18" t="s">
        <v>259</v>
      </c>
      <c r="J372" s="10" t="s">
        <v>261</v>
      </c>
      <c r="K372" s="10" t="s">
        <v>262</v>
      </c>
      <c r="L372" s="10" t="s">
        <v>1173</v>
      </c>
    </row>
    <row r="373" spans="1:12">
      <c r="A373" s="10" t="s">
        <v>624</v>
      </c>
      <c r="D373" s="10" t="s">
        <v>260</v>
      </c>
      <c r="E373" s="17" t="s">
        <v>874</v>
      </c>
      <c r="F373" s="9">
        <v>38504</v>
      </c>
      <c r="G373" s="9">
        <v>44713</v>
      </c>
      <c r="H373" s="10">
        <v>28</v>
      </c>
      <c r="I373" s="18" t="s">
        <v>259</v>
      </c>
      <c r="J373" s="10" t="s">
        <v>261</v>
      </c>
      <c r="K373" s="10" t="s">
        <v>262</v>
      </c>
      <c r="L373" s="10" t="s">
        <v>1173</v>
      </c>
    </row>
    <row r="374" spans="1:12">
      <c r="A374" s="10" t="s">
        <v>625</v>
      </c>
      <c r="D374" s="10" t="s">
        <v>260</v>
      </c>
      <c r="E374" s="17" t="s">
        <v>875</v>
      </c>
      <c r="F374" s="9">
        <v>38504</v>
      </c>
      <c r="G374" s="9">
        <v>44713</v>
      </c>
      <c r="H374" s="10">
        <v>28</v>
      </c>
      <c r="I374" s="18" t="s">
        <v>259</v>
      </c>
      <c r="J374" s="10" t="s">
        <v>261</v>
      </c>
      <c r="K374" s="10" t="s">
        <v>262</v>
      </c>
      <c r="L374" s="10" t="s">
        <v>1173</v>
      </c>
    </row>
    <row r="375" spans="1:12">
      <c r="A375" s="10" t="s">
        <v>626</v>
      </c>
      <c r="D375" s="10" t="s">
        <v>260</v>
      </c>
      <c r="E375" s="17" t="s">
        <v>876</v>
      </c>
      <c r="F375" s="9">
        <v>38504</v>
      </c>
      <c r="G375" s="9">
        <v>44713</v>
      </c>
      <c r="H375" s="10">
        <v>28</v>
      </c>
      <c r="I375" s="18" t="s">
        <v>259</v>
      </c>
      <c r="J375" s="10" t="s">
        <v>261</v>
      </c>
      <c r="K375" s="10" t="s">
        <v>262</v>
      </c>
      <c r="L375" s="10" t="s">
        <v>1173</v>
      </c>
    </row>
    <row r="376" spans="1:12">
      <c r="A376" s="10" t="s">
        <v>627</v>
      </c>
      <c r="D376" s="10" t="s">
        <v>260</v>
      </c>
      <c r="E376" s="17" t="s">
        <v>877</v>
      </c>
      <c r="F376" s="9">
        <v>38504</v>
      </c>
      <c r="G376" s="9">
        <v>44713</v>
      </c>
      <c r="H376" s="10">
        <v>28</v>
      </c>
      <c r="I376" s="18" t="s">
        <v>259</v>
      </c>
      <c r="J376" s="10" t="s">
        <v>261</v>
      </c>
      <c r="K376" s="10" t="s">
        <v>262</v>
      </c>
      <c r="L376" s="10" t="s">
        <v>1173</v>
      </c>
    </row>
    <row r="377" spans="1:12">
      <c r="A377" s="10" t="s">
        <v>628</v>
      </c>
      <c r="D377" s="10" t="s">
        <v>260</v>
      </c>
      <c r="E377" s="17" t="s">
        <v>878</v>
      </c>
      <c r="F377" s="9">
        <v>38504</v>
      </c>
      <c r="G377" s="9">
        <v>44713</v>
      </c>
      <c r="H377" s="10">
        <v>28</v>
      </c>
      <c r="I377" s="18" t="s">
        <v>259</v>
      </c>
      <c r="J377" s="10" t="s">
        <v>261</v>
      </c>
      <c r="K377" s="10" t="s">
        <v>262</v>
      </c>
      <c r="L377" s="10" t="s">
        <v>1173</v>
      </c>
    </row>
    <row r="378" spans="1:12">
      <c r="A378" s="10" t="s">
        <v>629</v>
      </c>
      <c r="D378" s="10" t="s">
        <v>260</v>
      </c>
      <c r="E378" s="17" t="s">
        <v>879</v>
      </c>
      <c r="F378" s="9">
        <v>38504</v>
      </c>
      <c r="G378" s="9">
        <v>44713</v>
      </c>
      <c r="H378" s="10">
        <v>28</v>
      </c>
      <c r="I378" s="18" t="s">
        <v>259</v>
      </c>
      <c r="J378" s="10" t="s">
        <v>261</v>
      </c>
      <c r="K378" s="10" t="s">
        <v>262</v>
      </c>
      <c r="L378" s="10" t="s">
        <v>1173</v>
      </c>
    </row>
    <row r="379" spans="1:12">
      <c r="A379" s="10" t="s">
        <v>630</v>
      </c>
      <c r="D379" s="10" t="s">
        <v>260</v>
      </c>
      <c r="E379" s="17" t="s">
        <v>880</v>
      </c>
      <c r="F379" s="9">
        <v>38504</v>
      </c>
      <c r="G379" s="9">
        <v>44713</v>
      </c>
      <c r="H379" s="10">
        <v>28</v>
      </c>
      <c r="I379" s="18" t="s">
        <v>259</v>
      </c>
      <c r="J379" s="10" t="s">
        <v>261</v>
      </c>
      <c r="K379" s="10" t="s">
        <v>262</v>
      </c>
      <c r="L379" s="10" t="s">
        <v>1173</v>
      </c>
    </row>
    <row r="380" spans="1:12">
      <c r="A380" s="10" t="s">
        <v>631</v>
      </c>
      <c r="D380" s="10" t="s">
        <v>260</v>
      </c>
      <c r="E380" s="17" t="s">
        <v>881</v>
      </c>
      <c r="F380" s="9">
        <v>38504</v>
      </c>
      <c r="G380" s="9">
        <v>44713</v>
      </c>
      <c r="H380" s="10">
        <v>28</v>
      </c>
      <c r="I380" s="18" t="s">
        <v>259</v>
      </c>
      <c r="J380" s="10" t="s">
        <v>261</v>
      </c>
      <c r="K380" s="10" t="s">
        <v>262</v>
      </c>
      <c r="L380" s="10" t="s">
        <v>1173</v>
      </c>
    </row>
    <row r="381" spans="1:12">
      <c r="A381" s="10" t="s">
        <v>632</v>
      </c>
      <c r="D381" s="10" t="s">
        <v>260</v>
      </c>
      <c r="E381" s="17" t="s">
        <v>882</v>
      </c>
      <c r="F381" s="9">
        <v>38504</v>
      </c>
      <c r="G381" s="9">
        <v>44713</v>
      </c>
      <c r="H381" s="10">
        <v>28</v>
      </c>
      <c r="I381" s="18" t="s">
        <v>259</v>
      </c>
      <c r="J381" s="10" t="s">
        <v>261</v>
      </c>
      <c r="K381" s="10" t="s">
        <v>262</v>
      </c>
      <c r="L381" s="10" t="s">
        <v>1173</v>
      </c>
    </row>
    <row r="382" spans="1:12">
      <c r="A382" s="10" t="s">
        <v>633</v>
      </c>
      <c r="D382" s="10" t="s">
        <v>260</v>
      </c>
      <c r="E382" s="17" t="s">
        <v>883</v>
      </c>
      <c r="F382" s="9">
        <v>38504</v>
      </c>
      <c r="G382" s="9">
        <v>44713</v>
      </c>
      <c r="H382" s="10">
        <v>28</v>
      </c>
      <c r="I382" s="18" t="s">
        <v>259</v>
      </c>
      <c r="J382" s="10" t="s">
        <v>261</v>
      </c>
      <c r="K382" s="10" t="s">
        <v>262</v>
      </c>
      <c r="L382" s="10" t="s">
        <v>1173</v>
      </c>
    </row>
    <row r="383" spans="1:12">
      <c r="A383" s="10" t="s">
        <v>634</v>
      </c>
      <c r="D383" s="10" t="s">
        <v>260</v>
      </c>
      <c r="E383" s="17" t="s">
        <v>884</v>
      </c>
      <c r="F383" s="9">
        <v>38504</v>
      </c>
      <c r="G383" s="9">
        <v>44713</v>
      </c>
      <c r="H383" s="10">
        <v>28</v>
      </c>
      <c r="I383" s="18" t="s">
        <v>259</v>
      </c>
      <c r="J383" s="10" t="s">
        <v>261</v>
      </c>
      <c r="K383" s="10" t="s">
        <v>262</v>
      </c>
      <c r="L383" s="10" t="s">
        <v>1173</v>
      </c>
    </row>
    <row r="384" spans="1:12">
      <c r="A384" s="10" t="s">
        <v>635</v>
      </c>
      <c r="D384" s="10" t="s">
        <v>260</v>
      </c>
      <c r="E384" s="17" t="s">
        <v>885</v>
      </c>
      <c r="F384" s="9">
        <v>38504</v>
      </c>
      <c r="G384" s="9">
        <v>44713</v>
      </c>
      <c r="H384" s="10">
        <v>28</v>
      </c>
      <c r="I384" s="18" t="s">
        <v>259</v>
      </c>
      <c r="J384" s="10" t="s">
        <v>261</v>
      </c>
      <c r="K384" s="10" t="s">
        <v>262</v>
      </c>
      <c r="L384" s="10" t="s">
        <v>1173</v>
      </c>
    </row>
    <row r="385" spans="1:12">
      <c r="A385" s="10" t="s">
        <v>636</v>
      </c>
      <c r="D385" s="10" t="s">
        <v>260</v>
      </c>
      <c r="E385" s="17" t="s">
        <v>886</v>
      </c>
      <c r="F385" s="9">
        <v>38504</v>
      </c>
      <c r="G385" s="9">
        <v>44713</v>
      </c>
      <c r="H385" s="10">
        <v>28</v>
      </c>
      <c r="I385" s="18" t="s">
        <v>259</v>
      </c>
      <c r="J385" s="10" t="s">
        <v>261</v>
      </c>
      <c r="K385" s="10" t="s">
        <v>262</v>
      </c>
      <c r="L385" s="10" t="s">
        <v>1173</v>
      </c>
    </row>
    <row r="386" spans="1:12">
      <c r="A386" s="10" t="s">
        <v>637</v>
      </c>
      <c r="D386" s="10" t="s">
        <v>260</v>
      </c>
      <c r="E386" s="17" t="s">
        <v>887</v>
      </c>
      <c r="F386" s="9">
        <v>38504</v>
      </c>
      <c r="G386" s="9">
        <v>44713</v>
      </c>
      <c r="H386" s="10">
        <v>28</v>
      </c>
      <c r="I386" s="18" t="s">
        <v>259</v>
      </c>
      <c r="J386" s="10" t="s">
        <v>261</v>
      </c>
      <c r="K386" s="10" t="s">
        <v>262</v>
      </c>
      <c r="L386" s="10" t="s">
        <v>1173</v>
      </c>
    </row>
    <row r="387" spans="1:12">
      <c r="A387" s="10" t="s">
        <v>638</v>
      </c>
      <c r="D387" s="10" t="s">
        <v>260</v>
      </c>
      <c r="E387" s="17" t="s">
        <v>888</v>
      </c>
      <c r="F387" s="9">
        <v>38504</v>
      </c>
      <c r="G387" s="9">
        <v>44713</v>
      </c>
      <c r="H387" s="10">
        <v>28</v>
      </c>
      <c r="I387" s="18" t="s">
        <v>259</v>
      </c>
      <c r="J387" s="10" t="s">
        <v>261</v>
      </c>
      <c r="K387" s="10" t="s">
        <v>262</v>
      </c>
      <c r="L387" s="10" t="s">
        <v>1173</v>
      </c>
    </row>
    <row r="388" spans="1:12">
      <c r="A388" s="10" t="s">
        <v>639</v>
      </c>
      <c r="D388" s="10" t="s">
        <v>260</v>
      </c>
      <c r="E388" s="17" t="s">
        <v>889</v>
      </c>
      <c r="F388" s="9">
        <v>38504</v>
      </c>
      <c r="G388" s="9">
        <v>44713</v>
      </c>
      <c r="H388" s="10">
        <v>28</v>
      </c>
      <c r="I388" s="18" t="s">
        <v>259</v>
      </c>
      <c r="J388" s="10" t="s">
        <v>261</v>
      </c>
      <c r="K388" s="10" t="s">
        <v>262</v>
      </c>
      <c r="L388" s="10" t="s">
        <v>1173</v>
      </c>
    </row>
    <row r="389" spans="1:12">
      <c r="A389" s="10" t="s">
        <v>640</v>
      </c>
      <c r="D389" s="10" t="s">
        <v>260</v>
      </c>
      <c r="E389" s="17" t="s">
        <v>890</v>
      </c>
      <c r="F389" s="9">
        <v>38504</v>
      </c>
      <c r="G389" s="9">
        <v>44713</v>
      </c>
      <c r="H389" s="10">
        <v>28</v>
      </c>
      <c r="I389" s="18" t="s">
        <v>259</v>
      </c>
      <c r="J389" s="10" t="s">
        <v>261</v>
      </c>
      <c r="K389" s="10" t="s">
        <v>262</v>
      </c>
      <c r="L389" s="10" t="s">
        <v>1173</v>
      </c>
    </row>
    <row r="390" spans="1:12">
      <c r="A390" s="10" t="s">
        <v>641</v>
      </c>
      <c r="D390" s="10" t="s">
        <v>260</v>
      </c>
      <c r="E390" s="17" t="s">
        <v>891</v>
      </c>
      <c r="F390" s="9">
        <v>38504</v>
      </c>
      <c r="G390" s="9">
        <v>44713</v>
      </c>
      <c r="H390" s="10">
        <v>28</v>
      </c>
      <c r="I390" s="18" t="s">
        <v>259</v>
      </c>
      <c r="J390" s="10" t="s">
        <v>261</v>
      </c>
      <c r="K390" s="10" t="s">
        <v>262</v>
      </c>
      <c r="L390" s="10" t="s">
        <v>1173</v>
      </c>
    </row>
    <row r="391" spans="1:12">
      <c r="A391" s="10" t="s">
        <v>642</v>
      </c>
      <c r="D391" s="10" t="s">
        <v>260</v>
      </c>
      <c r="E391" s="17" t="s">
        <v>892</v>
      </c>
      <c r="F391" s="9">
        <v>38504</v>
      </c>
      <c r="G391" s="9">
        <v>44713</v>
      </c>
      <c r="H391" s="10">
        <v>28</v>
      </c>
      <c r="I391" s="18" t="s">
        <v>259</v>
      </c>
      <c r="J391" s="10" t="s">
        <v>261</v>
      </c>
      <c r="K391" s="10" t="s">
        <v>262</v>
      </c>
      <c r="L391" s="10" t="s">
        <v>1173</v>
      </c>
    </row>
    <row r="392" spans="1:12">
      <c r="A392" s="10" t="s">
        <v>643</v>
      </c>
      <c r="D392" s="10" t="s">
        <v>260</v>
      </c>
      <c r="E392" s="17" t="s">
        <v>893</v>
      </c>
      <c r="F392" s="9">
        <v>38504</v>
      </c>
      <c r="G392" s="9">
        <v>44713</v>
      </c>
      <c r="H392" s="10">
        <v>28</v>
      </c>
      <c r="I392" s="18" t="s">
        <v>259</v>
      </c>
      <c r="J392" s="10" t="s">
        <v>261</v>
      </c>
      <c r="K392" s="10" t="s">
        <v>262</v>
      </c>
      <c r="L392" s="10" t="s">
        <v>1173</v>
      </c>
    </row>
    <row r="393" spans="1:12">
      <c r="A393" s="10" t="s">
        <v>644</v>
      </c>
      <c r="D393" s="10" t="s">
        <v>260</v>
      </c>
      <c r="E393" s="17" t="s">
        <v>894</v>
      </c>
      <c r="F393" s="9">
        <v>38504</v>
      </c>
      <c r="G393" s="9">
        <v>44713</v>
      </c>
      <c r="H393" s="10">
        <v>28</v>
      </c>
      <c r="I393" s="18" t="s">
        <v>259</v>
      </c>
      <c r="J393" s="10" t="s">
        <v>261</v>
      </c>
      <c r="K393" s="10" t="s">
        <v>262</v>
      </c>
      <c r="L393" s="10" t="s">
        <v>1173</v>
      </c>
    </row>
    <row r="394" spans="1:12">
      <c r="A394" s="10" t="s">
        <v>645</v>
      </c>
      <c r="D394" s="10" t="s">
        <v>260</v>
      </c>
      <c r="E394" s="17" t="s">
        <v>895</v>
      </c>
      <c r="F394" s="9">
        <v>38504</v>
      </c>
      <c r="G394" s="9">
        <v>44713</v>
      </c>
      <c r="H394" s="10">
        <v>28</v>
      </c>
      <c r="I394" s="18" t="s">
        <v>259</v>
      </c>
      <c r="J394" s="10" t="s">
        <v>261</v>
      </c>
      <c r="K394" s="10" t="s">
        <v>262</v>
      </c>
      <c r="L394" s="10" t="s">
        <v>1173</v>
      </c>
    </row>
    <row r="395" spans="1:12">
      <c r="A395" s="10" t="s">
        <v>646</v>
      </c>
      <c r="D395" s="10" t="s">
        <v>260</v>
      </c>
      <c r="E395" s="17" t="s">
        <v>896</v>
      </c>
      <c r="F395" s="9">
        <v>38504</v>
      </c>
      <c r="G395" s="9">
        <v>44713</v>
      </c>
      <c r="H395" s="10">
        <v>28</v>
      </c>
      <c r="I395" s="18" t="s">
        <v>259</v>
      </c>
      <c r="J395" s="10" t="s">
        <v>261</v>
      </c>
      <c r="K395" s="10" t="s">
        <v>262</v>
      </c>
      <c r="L395" s="10" t="s">
        <v>1173</v>
      </c>
    </row>
    <row r="396" spans="1:12">
      <c r="A396" s="10" t="s">
        <v>647</v>
      </c>
      <c r="D396" s="10" t="s">
        <v>260</v>
      </c>
      <c r="E396" s="17" t="s">
        <v>897</v>
      </c>
      <c r="F396" s="9">
        <v>38504</v>
      </c>
      <c r="G396" s="9">
        <v>44713</v>
      </c>
      <c r="H396" s="10">
        <v>28</v>
      </c>
      <c r="I396" s="18" t="s">
        <v>259</v>
      </c>
      <c r="J396" s="10" t="s">
        <v>261</v>
      </c>
      <c r="K396" s="10" t="s">
        <v>262</v>
      </c>
      <c r="L396" s="10" t="s">
        <v>1173</v>
      </c>
    </row>
    <row r="397" spans="1:12">
      <c r="A397" s="10" t="s">
        <v>648</v>
      </c>
      <c r="D397" s="10" t="s">
        <v>260</v>
      </c>
      <c r="E397" s="17" t="s">
        <v>898</v>
      </c>
      <c r="F397" s="9">
        <v>38504</v>
      </c>
      <c r="G397" s="9">
        <v>44713</v>
      </c>
      <c r="H397" s="10">
        <v>28</v>
      </c>
      <c r="I397" s="18" t="s">
        <v>259</v>
      </c>
      <c r="J397" s="10" t="s">
        <v>261</v>
      </c>
      <c r="K397" s="10" t="s">
        <v>262</v>
      </c>
      <c r="L397" s="10" t="s">
        <v>1173</v>
      </c>
    </row>
    <row r="398" spans="1:12">
      <c r="A398" s="10" t="s">
        <v>649</v>
      </c>
      <c r="D398" s="10" t="s">
        <v>260</v>
      </c>
      <c r="E398" s="17" t="s">
        <v>899</v>
      </c>
      <c r="F398" s="9">
        <v>38504</v>
      </c>
      <c r="G398" s="9">
        <v>44713</v>
      </c>
      <c r="H398" s="10">
        <v>28</v>
      </c>
      <c r="I398" s="18" t="s">
        <v>259</v>
      </c>
      <c r="J398" s="10" t="s">
        <v>261</v>
      </c>
      <c r="K398" s="10" t="s">
        <v>262</v>
      </c>
      <c r="L398" s="10" t="s">
        <v>1173</v>
      </c>
    </row>
    <row r="399" spans="1:12">
      <c r="A399" s="10" t="s">
        <v>650</v>
      </c>
      <c r="D399" s="10" t="s">
        <v>260</v>
      </c>
      <c r="E399" s="17" t="s">
        <v>900</v>
      </c>
      <c r="F399" s="9">
        <v>38504</v>
      </c>
      <c r="G399" s="9">
        <v>44713</v>
      </c>
      <c r="H399" s="10">
        <v>28</v>
      </c>
      <c r="I399" s="18" t="s">
        <v>259</v>
      </c>
      <c r="J399" s="10" t="s">
        <v>261</v>
      </c>
      <c r="K399" s="10" t="s">
        <v>262</v>
      </c>
      <c r="L399" s="10" t="s">
        <v>1173</v>
      </c>
    </row>
    <row r="400" spans="1:12">
      <c r="A400" s="10" t="s">
        <v>651</v>
      </c>
      <c r="D400" s="10" t="s">
        <v>260</v>
      </c>
      <c r="E400" s="17" t="s">
        <v>901</v>
      </c>
      <c r="F400" s="9">
        <v>38504</v>
      </c>
      <c r="G400" s="9">
        <v>44713</v>
      </c>
      <c r="H400" s="10">
        <v>28</v>
      </c>
      <c r="I400" s="18" t="s">
        <v>259</v>
      </c>
      <c r="J400" s="10" t="s">
        <v>261</v>
      </c>
      <c r="K400" s="10" t="s">
        <v>262</v>
      </c>
      <c r="L400" s="10" t="s">
        <v>1173</v>
      </c>
    </row>
    <row r="401" spans="1:12">
      <c r="A401" s="10" t="s">
        <v>652</v>
      </c>
      <c r="D401" s="10" t="s">
        <v>260</v>
      </c>
      <c r="E401" s="17" t="s">
        <v>902</v>
      </c>
      <c r="F401" s="9">
        <v>38504</v>
      </c>
      <c r="G401" s="9">
        <v>44713</v>
      </c>
      <c r="H401" s="10">
        <v>28</v>
      </c>
      <c r="I401" s="18" t="s">
        <v>259</v>
      </c>
      <c r="J401" s="10" t="s">
        <v>261</v>
      </c>
      <c r="K401" s="10" t="s">
        <v>262</v>
      </c>
      <c r="L401" s="10" t="s">
        <v>1173</v>
      </c>
    </row>
    <row r="402" spans="1:12">
      <c r="A402" s="10" t="s">
        <v>653</v>
      </c>
      <c r="D402" s="10" t="s">
        <v>260</v>
      </c>
      <c r="E402" s="17" t="s">
        <v>903</v>
      </c>
      <c r="F402" s="9">
        <v>38504</v>
      </c>
      <c r="G402" s="9">
        <v>44713</v>
      </c>
      <c r="H402" s="10">
        <v>28</v>
      </c>
      <c r="I402" s="18" t="s">
        <v>259</v>
      </c>
      <c r="J402" s="10" t="s">
        <v>261</v>
      </c>
      <c r="K402" s="10" t="s">
        <v>262</v>
      </c>
      <c r="L402" s="10" t="s">
        <v>1173</v>
      </c>
    </row>
    <row r="403" spans="1:12">
      <c r="A403" s="10" t="s">
        <v>654</v>
      </c>
      <c r="D403" s="10" t="s">
        <v>260</v>
      </c>
      <c r="E403" s="17" t="s">
        <v>904</v>
      </c>
      <c r="F403" s="9">
        <v>38504</v>
      </c>
      <c r="G403" s="9">
        <v>44713</v>
      </c>
      <c r="H403" s="10">
        <v>28</v>
      </c>
      <c r="I403" s="18" t="s">
        <v>259</v>
      </c>
      <c r="J403" s="10" t="s">
        <v>261</v>
      </c>
      <c r="K403" s="10" t="s">
        <v>262</v>
      </c>
      <c r="L403" s="10" t="s">
        <v>1173</v>
      </c>
    </row>
    <row r="404" spans="1:12">
      <c r="A404" s="10" t="s">
        <v>655</v>
      </c>
      <c r="D404" s="10" t="s">
        <v>260</v>
      </c>
      <c r="E404" s="17" t="s">
        <v>905</v>
      </c>
      <c r="F404" s="9">
        <v>38504</v>
      </c>
      <c r="G404" s="9">
        <v>44713</v>
      </c>
      <c r="H404" s="10">
        <v>28</v>
      </c>
      <c r="I404" s="18" t="s">
        <v>259</v>
      </c>
      <c r="J404" s="10" t="s">
        <v>261</v>
      </c>
      <c r="K404" s="10" t="s">
        <v>262</v>
      </c>
      <c r="L404" s="10" t="s">
        <v>1173</v>
      </c>
    </row>
    <row r="405" spans="1:12">
      <c r="A405" s="10" t="s">
        <v>656</v>
      </c>
      <c r="D405" s="10" t="s">
        <v>260</v>
      </c>
      <c r="E405" s="17" t="s">
        <v>906</v>
      </c>
      <c r="F405" s="9">
        <v>38504</v>
      </c>
      <c r="G405" s="9">
        <v>44713</v>
      </c>
      <c r="H405" s="10">
        <v>28</v>
      </c>
      <c r="I405" s="18" t="s">
        <v>259</v>
      </c>
      <c r="J405" s="10" t="s">
        <v>261</v>
      </c>
      <c r="K405" s="10" t="s">
        <v>262</v>
      </c>
      <c r="L405" s="10" t="s">
        <v>1173</v>
      </c>
    </row>
    <row r="406" spans="1:12">
      <c r="A406" s="10" t="s">
        <v>657</v>
      </c>
      <c r="D406" s="10" t="s">
        <v>260</v>
      </c>
      <c r="E406" s="17" t="s">
        <v>907</v>
      </c>
      <c r="F406" s="9">
        <v>38504</v>
      </c>
      <c r="G406" s="9">
        <v>44713</v>
      </c>
      <c r="H406" s="10">
        <v>28</v>
      </c>
      <c r="I406" s="18" t="s">
        <v>259</v>
      </c>
      <c r="J406" s="10" t="s">
        <v>261</v>
      </c>
      <c r="K406" s="10" t="s">
        <v>262</v>
      </c>
      <c r="L406" s="10" t="s">
        <v>1173</v>
      </c>
    </row>
    <row r="407" spans="1:12">
      <c r="A407" s="10" t="s">
        <v>658</v>
      </c>
      <c r="D407" s="10" t="s">
        <v>260</v>
      </c>
      <c r="E407" s="17" t="s">
        <v>908</v>
      </c>
      <c r="F407" s="9">
        <v>38504</v>
      </c>
      <c r="G407" s="9">
        <v>44713</v>
      </c>
      <c r="H407" s="10">
        <v>28</v>
      </c>
      <c r="I407" s="18" t="s">
        <v>259</v>
      </c>
      <c r="J407" s="10" t="s">
        <v>261</v>
      </c>
      <c r="K407" s="10" t="s">
        <v>262</v>
      </c>
      <c r="L407" s="10" t="s">
        <v>1173</v>
      </c>
    </row>
    <row r="408" spans="1:12">
      <c r="A408" s="10" t="s">
        <v>659</v>
      </c>
      <c r="D408" s="10" t="s">
        <v>260</v>
      </c>
      <c r="E408" s="17" t="s">
        <v>909</v>
      </c>
      <c r="F408" s="9">
        <v>38504</v>
      </c>
      <c r="G408" s="9">
        <v>44713</v>
      </c>
      <c r="H408" s="10">
        <v>28</v>
      </c>
      <c r="I408" s="18" t="s">
        <v>259</v>
      </c>
      <c r="J408" s="10" t="s">
        <v>261</v>
      </c>
      <c r="K408" s="10" t="s">
        <v>262</v>
      </c>
      <c r="L408" s="10" t="s">
        <v>1173</v>
      </c>
    </row>
    <row r="409" spans="1:12">
      <c r="A409" s="10" t="s">
        <v>660</v>
      </c>
      <c r="D409" s="10" t="s">
        <v>260</v>
      </c>
      <c r="E409" s="17" t="s">
        <v>910</v>
      </c>
      <c r="F409" s="9">
        <v>38504</v>
      </c>
      <c r="G409" s="9">
        <v>44713</v>
      </c>
      <c r="H409" s="10">
        <v>28</v>
      </c>
      <c r="I409" s="18" t="s">
        <v>259</v>
      </c>
      <c r="J409" s="10" t="s">
        <v>261</v>
      </c>
      <c r="K409" s="10" t="s">
        <v>262</v>
      </c>
      <c r="L409" s="10" t="s">
        <v>1173</v>
      </c>
    </row>
    <row r="410" spans="1:12">
      <c r="A410" s="10" t="s">
        <v>661</v>
      </c>
      <c r="D410" s="10" t="s">
        <v>260</v>
      </c>
      <c r="E410" s="17" t="s">
        <v>911</v>
      </c>
      <c r="F410" s="9">
        <v>38504</v>
      </c>
      <c r="G410" s="9">
        <v>44713</v>
      </c>
      <c r="H410" s="10">
        <v>28</v>
      </c>
      <c r="I410" s="18" t="s">
        <v>259</v>
      </c>
      <c r="J410" s="10" t="s">
        <v>261</v>
      </c>
      <c r="K410" s="10" t="s">
        <v>262</v>
      </c>
      <c r="L410" s="10" t="s">
        <v>1173</v>
      </c>
    </row>
    <row r="411" spans="1:12">
      <c r="A411" s="10" t="s">
        <v>662</v>
      </c>
      <c r="D411" s="10" t="s">
        <v>260</v>
      </c>
      <c r="E411" s="17" t="s">
        <v>912</v>
      </c>
      <c r="F411" s="9">
        <v>38504</v>
      </c>
      <c r="G411" s="9">
        <v>44713</v>
      </c>
      <c r="H411" s="10">
        <v>28</v>
      </c>
      <c r="I411" s="18" t="s">
        <v>259</v>
      </c>
      <c r="J411" s="10" t="s">
        <v>261</v>
      </c>
      <c r="K411" s="10" t="s">
        <v>262</v>
      </c>
      <c r="L411" s="10" t="s">
        <v>1173</v>
      </c>
    </row>
    <row r="412" spans="1:12">
      <c r="A412" s="10" t="s">
        <v>663</v>
      </c>
      <c r="D412" s="10" t="s">
        <v>260</v>
      </c>
      <c r="E412" s="17" t="s">
        <v>913</v>
      </c>
      <c r="F412" s="9">
        <v>38504</v>
      </c>
      <c r="G412" s="9">
        <v>44713</v>
      </c>
      <c r="H412" s="10">
        <v>28</v>
      </c>
      <c r="I412" s="18" t="s">
        <v>259</v>
      </c>
      <c r="J412" s="10" t="s">
        <v>261</v>
      </c>
      <c r="K412" s="10" t="s">
        <v>262</v>
      </c>
      <c r="L412" s="10" t="s">
        <v>1173</v>
      </c>
    </row>
    <row r="413" spans="1:12">
      <c r="A413" s="10" t="s">
        <v>664</v>
      </c>
      <c r="D413" s="10" t="s">
        <v>260</v>
      </c>
      <c r="E413" s="17" t="s">
        <v>914</v>
      </c>
      <c r="F413" s="9">
        <v>38504</v>
      </c>
      <c r="G413" s="9">
        <v>44713</v>
      </c>
      <c r="H413" s="10">
        <v>28</v>
      </c>
      <c r="I413" s="18" t="s">
        <v>259</v>
      </c>
      <c r="J413" s="10" t="s">
        <v>261</v>
      </c>
      <c r="K413" s="10" t="s">
        <v>262</v>
      </c>
      <c r="L413" s="10" t="s">
        <v>1173</v>
      </c>
    </row>
    <row r="414" spans="1:12">
      <c r="A414" s="10" t="s">
        <v>665</v>
      </c>
      <c r="D414" s="10" t="s">
        <v>260</v>
      </c>
      <c r="E414" s="17" t="s">
        <v>915</v>
      </c>
      <c r="F414" s="9">
        <v>38504</v>
      </c>
      <c r="G414" s="9">
        <v>44713</v>
      </c>
      <c r="H414" s="10">
        <v>28</v>
      </c>
      <c r="I414" s="18" t="s">
        <v>259</v>
      </c>
      <c r="J414" s="10" t="s">
        <v>261</v>
      </c>
      <c r="K414" s="10" t="s">
        <v>262</v>
      </c>
      <c r="L414" s="10" t="s">
        <v>1173</v>
      </c>
    </row>
    <row r="415" spans="1:12">
      <c r="A415" s="10" t="s">
        <v>666</v>
      </c>
      <c r="D415" s="10" t="s">
        <v>260</v>
      </c>
      <c r="E415" s="17" t="s">
        <v>916</v>
      </c>
      <c r="F415" s="9">
        <v>38504</v>
      </c>
      <c r="G415" s="9">
        <v>44713</v>
      </c>
      <c r="H415" s="10">
        <v>28</v>
      </c>
      <c r="I415" s="18" t="s">
        <v>259</v>
      </c>
      <c r="J415" s="10" t="s">
        <v>261</v>
      </c>
      <c r="K415" s="10" t="s">
        <v>262</v>
      </c>
      <c r="L415" s="10" t="s">
        <v>1173</v>
      </c>
    </row>
    <row r="416" spans="1:12">
      <c r="A416" s="10" t="s">
        <v>667</v>
      </c>
      <c r="D416" s="10" t="s">
        <v>260</v>
      </c>
      <c r="E416" s="17" t="s">
        <v>917</v>
      </c>
      <c r="F416" s="9">
        <v>38504</v>
      </c>
      <c r="G416" s="9">
        <v>44713</v>
      </c>
      <c r="H416" s="10">
        <v>28</v>
      </c>
      <c r="I416" s="18" t="s">
        <v>259</v>
      </c>
      <c r="J416" s="10" t="s">
        <v>261</v>
      </c>
      <c r="K416" s="10" t="s">
        <v>262</v>
      </c>
      <c r="L416" s="10" t="s">
        <v>1173</v>
      </c>
    </row>
    <row r="417" spans="1:12">
      <c r="A417" s="10" t="s">
        <v>668</v>
      </c>
      <c r="D417" s="10" t="s">
        <v>260</v>
      </c>
      <c r="E417" s="17" t="s">
        <v>918</v>
      </c>
      <c r="F417" s="9">
        <v>38504</v>
      </c>
      <c r="G417" s="9">
        <v>44713</v>
      </c>
      <c r="H417" s="10">
        <v>28</v>
      </c>
      <c r="I417" s="18" t="s">
        <v>259</v>
      </c>
      <c r="J417" s="10" t="s">
        <v>261</v>
      </c>
      <c r="K417" s="10" t="s">
        <v>262</v>
      </c>
      <c r="L417" s="10" t="s">
        <v>1173</v>
      </c>
    </row>
    <row r="418" spans="1:12">
      <c r="A418" s="10" t="s">
        <v>669</v>
      </c>
      <c r="D418" s="10" t="s">
        <v>260</v>
      </c>
      <c r="E418" s="17" t="s">
        <v>919</v>
      </c>
      <c r="F418" s="9">
        <v>38504</v>
      </c>
      <c r="G418" s="9">
        <v>44713</v>
      </c>
      <c r="H418" s="10">
        <v>28</v>
      </c>
      <c r="I418" s="18" t="s">
        <v>259</v>
      </c>
      <c r="J418" s="10" t="s">
        <v>261</v>
      </c>
      <c r="K418" s="10" t="s">
        <v>262</v>
      </c>
      <c r="L418" s="10" t="s">
        <v>1173</v>
      </c>
    </row>
    <row r="419" spans="1:12">
      <c r="A419" s="10" t="s">
        <v>670</v>
      </c>
      <c r="D419" s="10" t="s">
        <v>260</v>
      </c>
      <c r="E419" s="17" t="s">
        <v>920</v>
      </c>
      <c r="F419" s="9">
        <v>38504</v>
      </c>
      <c r="G419" s="9">
        <v>44713</v>
      </c>
      <c r="H419" s="10">
        <v>28</v>
      </c>
      <c r="I419" s="18" t="s">
        <v>259</v>
      </c>
      <c r="J419" s="10" t="s">
        <v>261</v>
      </c>
      <c r="K419" s="10" t="s">
        <v>262</v>
      </c>
      <c r="L419" s="10" t="s">
        <v>1173</v>
      </c>
    </row>
    <row r="420" spans="1:12">
      <c r="A420" s="10" t="s">
        <v>671</v>
      </c>
      <c r="D420" s="10" t="s">
        <v>260</v>
      </c>
      <c r="E420" s="17" t="s">
        <v>921</v>
      </c>
      <c r="F420" s="9">
        <v>38504</v>
      </c>
      <c r="G420" s="9">
        <v>44713</v>
      </c>
      <c r="H420" s="10">
        <v>28</v>
      </c>
      <c r="I420" s="18" t="s">
        <v>259</v>
      </c>
      <c r="J420" s="10" t="s">
        <v>261</v>
      </c>
      <c r="K420" s="10" t="s">
        <v>262</v>
      </c>
      <c r="L420" s="10" t="s">
        <v>1173</v>
      </c>
    </row>
    <row r="421" spans="1:12">
      <c r="A421" s="10" t="s">
        <v>672</v>
      </c>
      <c r="D421" s="10" t="s">
        <v>260</v>
      </c>
      <c r="E421" s="17" t="s">
        <v>922</v>
      </c>
      <c r="F421" s="9">
        <v>38504</v>
      </c>
      <c r="G421" s="9">
        <v>44713</v>
      </c>
      <c r="H421" s="10">
        <v>28</v>
      </c>
      <c r="I421" s="18" t="s">
        <v>259</v>
      </c>
      <c r="J421" s="10" t="s">
        <v>261</v>
      </c>
      <c r="K421" s="10" t="s">
        <v>262</v>
      </c>
      <c r="L421" s="10" t="s">
        <v>1173</v>
      </c>
    </row>
    <row r="422" spans="1:12">
      <c r="A422" s="10" t="s">
        <v>673</v>
      </c>
      <c r="D422" s="10" t="s">
        <v>260</v>
      </c>
      <c r="E422" s="17" t="s">
        <v>923</v>
      </c>
      <c r="F422" s="9">
        <v>38504</v>
      </c>
      <c r="G422" s="9">
        <v>44713</v>
      </c>
      <c r="H422" s="10">
        <v>28</v>
      </c>
      <c r="I422" s="18" t="s">
        <v>259</v>
      </c>
      <c r="J422" s="10" t="s">
        <v>261</v>
      </c>
      <c r="K422" s="10" t="s">
        <v>262</v>
      </c>
      <c r="L422" s="10" t="s">
        <v>1173</v>
      </c>
    </row>
    <row r="423" spans="1:12">
      <c r="A423" s="10" t="s">
        <v>674</v>
      </c>
      <c r="D423" s="10" t="s">
        <v>260</v>
      </c>
      <c r="E423" s="17" t="s">
        <v>924</v>
      </c>
      <c r="F423" s="9">
        <v>38504</v>
      </c>
      <c r="G423" s="9">
        <v>44713</v>
      </c>
      <c r="H423" s="10">
        <v>28</v>
      </c>
      <c r="I423" s="18" t="s">
        <v>259</v>
      </c>
      <c r="J423" s="10" t="s">
        <v>261</v>
      </c>
      <c r="K423" s="10" t="s">
        <v>262</v>
      </c>
      <c r="L423" s="10" t="s">
        <v>1173</v>
      </c>
    </row>
    <row r="424" spans="1:12">
      <c r="A424" s="10" t="s">
        <v>675</v>
      </c>
      <c r="D424" s="10" t="s">
        <v>260</v>
      </c>
      <c r="E424" s="17" t="s">
        <v>925</v>
      </c>
      <c r="F424" s="9">
        <v>38504</v>
      </c>
      <c r="G424" s="9">
        <v>44713</v>
      </c>
      <c r="H424" s="10">
        <v>28</v>
      </c>
      <c r="I424" s="18" t="s">
        <v>259</v>
      </c>
      <c r="J424" s="10" t="s">
        <v>261</v>
      </c>
      <c r="K424" s="10" t="s">
        <v>262</v>
      </c>
      <c r="L424" s="10" t="s">
        <v>1173</v>
      </c>
    </row>
    <row r="425" spans="1:12">
      <c r="A425" s="10" t="s">
        <v>676</v>
      </c>
      <c r="D425" s="10" t="s">
        <v>260</v>
      </c>
      <c r="E425" s="17" t="s">
        <v>926</v>
      </c>
      <c r="F425" s="9">
        <v>38504</v>
      </c>
      <c r="G425" s="9">
        <v>44713</v>
      </c>
      <c r="H425" s="10">
        <v>28</v>
      </c>
      <c r="I425" s="18" t="s">
        <v>259</v>
      </c>
      <c r="J425" s="10" t="s">
        <v>261</v>
      </c>
      <c r="K425" s="10" t="s">
        <v>262</v>
      </c>
      <c r="L425" s="10" t="s">
        <v>1173</v>
      </c>
    </row>
    <row r="426" spans="1:12">
      <c r="A426" s="10" t="s">
        <v>677</v>
      </c>
      <c r="D426" s="10" t="s">
        <v>260</v>
      </c>
      <c r="E426" s="17" t="s">
        <v>927</v>
      </c>
      <c r="F426" s="9">
        <v>38504</v>
      </c>
      <c r="G426" s="9">
        <v>44713</v>
      </c>
      <c r="H426" s="10">
        <v>28</v>
      </c>
      <c r="I426" s="18" t="s">
        <v>259</v>
      </c>
      <c r="J426" s="10" t="s">
        <v>261</v>
      </c>
      <c r="K426" s="10" t="s">
        <v>262</v>
      </c>
      <c r="L426" s="10" t="s">
        <v>1173</v>
      </c>
    </row>
    <row r="427" spans="1:12">
      <c r="A427" s="10" t="s">
        <v>678</v>
      </c>
      <c r="D427" s="10" t="s">
        <v>260</v>
      </c>
      <c r="E427" s="17" t="s">
        <v>928</v>
      </c>
      <c r="F427" s="9">
        <v>38504</v>
      </c>
      <c r="G427" s="9">
        <v>44713</v>
      </c>
      <c r="H427" s="10">
        <v>28</v>
      </c>
      <c r="I427" s="18" t="s">
        <v>259</v>
      </c>
      <c r="J427" s="10" t="s">
        <v>261</v>
      </c>
      <c r="K427" s="10" t="s">
        <v>262</v>
      </c>
      <c r="L427" s="10" t="s">
        <v>1173</v>
      </c>
    </row>
    <row r="428" spans="1:12">
      <c r="A428" s="10" t="s">
        <v>679</v>
      </c>
      <c r="D428" s="10" t="s">
        <v>260</v>
      </c>
      <c r="E428" s="17" t="s">
        <v>929</v>
      </c>
      <c r="F428" s="9">
        <v>38504</v>
      </c>
      <c r="G428" s="9">
        <v>44713</v>
      </c>
      <c r="H428" s="10">
        <v>28</v>
      </c>
      <c r="I428" s="18" t="s">
        <v>259</v>
      </c>
      <c r="J428" s="10" t="s">
        <v>261</v>
      </c>
      <c r="K428" s="10" t="s">
        <v>262</v>
      </c>
      <c r="L428" s="10" t="s">
        <v>1173</v>
      </c>
    </row>
    <row r="429" spans="1:12">
      <c r="A429" s="10" t="s">
        <v>680</v>
      </c>
      <c r="D429" s="10" t="s">
        <v>260</v>
      </c>
      <c r="E429" s="17" t="s">
        <v>930</v>
      </c>
      <c r="F429" s="9">
        <v>38504</v>
      </c>
      <c r="G429" s="9">
        <v>44713</v>
      </c>
      <c r="H429" s="10">
        <v>28</v>
      </c>
      <c r="I429" s="18" t="s">
        <v>259</v>
      </c>
      <c r="J429" s="10" t="s">
        <v>261</v>
      </c>
      <c r="K429" s="10" t="s">
        <v>262</v>
      </c>
      <c r="L429" s="10" t="s">
        <v>1173</v>
      </c>
    </row>
    <row r="430" spans="1:12">
      <c r="A430" s="10" t="s">
        <v>681</v>
      </c>
      <c r="D430" s="10" t="s">
        <v>260</v>
      </c>
      <c r="E430" s="17" t="s">
        <v>931</v>
      </c>
      <c r="F430" s="9">
        <v>38504</v>
      </c>
      <c r="G430" s="9">
        <v>44713</v>
      </c>
      <c r="H430" s="10">
        <v>28</v>
      </c>
      <c r="I430" s="18" t="s">
        <v>259</v>
      </c>
      <c r="J430" s="10" t="s">
        <v>261</v>
      </c>
      <c r="K430" s="10" t="s">
        <v>262</v>
      </c>
      <c r="L430" s="10" t="s">
        <v>1173</v>
      </c>
    </row>
    <row r="431" spans="1:12">
      <c r="A431" s="10" t="s">
        <v>682</v>
      </c>
      <c r="D431" s="10" t="s">
        <v>260</v>
      </c>
      <c r="E431" s="17" t="s">
        <v>932</v>
      </c>
      <c r="F431" s="9">
        <v>38504</v>
      </c>
      <c r="G431" s="9">
        <v>44713</v>
      </c>
      <c r="H431" s="10">
        <v>28</v>
      </c>
      <c r="I431" s="18" t="s">
        <v>259</v>
      </c>
      <c r="J431" s="10" t="s">
        <v>261</v>
      </c>
      <c r="K431" s="10" t="s">
        <v>262</v>
      </c>
      <c r="L431" s="10" t="s">
        <v>1173</v>
      </c>
    </row>
    <row r="432" spans="1:12">
      <c r="A432" s="10" t="s">
        <v>683</v>
      </c>
      <c r="D432" s="10" t="s">
        <v>260</v>
      </c>
      <c r="E432" s="17" t="s">
        <v>933</v>
      </c>
      <c r="F432" s="9">
        <v>38504</v>
      </c>
      <c r="G432" s="9">
        <v>44713</v>
      </c>
      <c r="H432" s="10">
        <v>28</v>
      </c>
      <c r="I432" s="18" t="s">
        <v>259</v>
      </c>
      <c r="J432" s="10" t="s">
        <v>261</v>
      </c>
      <c r="K432" s="10" t="s">
        <v>262</v>
      </c>
      <c r="L432" s="10" t="s">
        <v>1173</v>
      </c>
    </row>
    <row r="433" spans="1:12">
      <c r="A433" s="10" t="s">
        <v>684</v>
      </c>
      <c r="D433" s="10" t="s">
        <v>260</v>
      </c>
      <c r="E433" s="17" t="s">
        <v>934</v>
      </c>
      <c r="F433" s="9">
        <v>38504</v>
      </c>
      <c r="G433" s="9">
        <v>44713</v>
      </c>
      <c r="H433" s="10">
        <v>28</v>
      </c>
      <c r="I433" s="18" t="s">
        <v>259</v>
      </c>
      <c r="J433" s="10" t="s">
        <v>261</v>
      </c>
      <c r="K433" s="10" t="s">
        <v>262</v>
      </c>
      <c r="L433" s="10" t="s">
        <v>1173</v>
      </c>
    </row>
    <row r="434" spans="1:12">
      <c r="A434" s="10" t="s">
        <v>685</v>
      </c>
      <c r="D434" s="10" t="s">
        <v>260</v>
      </c>
      <c r="E434" s="17" t="s">
        <v>935</v>
      </c>
      <c r="F434" s="9">
        <v>38504</v>
      </c>
      <c r="G434" s="9">
        <v>44713</v>
      </c>
      <c r="H434" s="10">
        <v>28</v>
      </c>
      <c r="I434" s="18" t="s">
        <v>259</v>
      </c>
      <c r="J434" s="10" t="s">
        <v>261</v>
      </c>
      <c r="K434" s="10" t="s">
        <v>262</v>
      </c>
      <c r="L434" s="10" t="s">
        <v>1173</v>
      </c>
    </row>
    <row r="435" spans="1:12">
      <c r="A435" s="10" t="s">
        <v>686</v>
      </c>
      <c r="D435" s="10" t="s">
        <v>260</v>
      </c>
      <c r="E435" s="17" t="s">
        <v>936</v>
      </c>
      <c r="F435" s="9">
        <v>38504</v>
      </c>
      <c r="G435" s="9">
        <v>44713</v>
      </c>
      <c r="H435" s="10">
        <v>28</v>
      </c>
      <c r="I435" s="18" t="s">
        <v>259</v>
      </c>
      <c r="J435" s="10" t="s">
        <v>261</v>
      </c>
      <c r="K435" s="10" t="s">
        <v>262</v>
      </c>
      <c r="L435" s="10" t="s">
        <v>1173</v>
      </c>
    </row>
    <row r="436" spans="1:12">
      <c r="A436" s="10" t="s">
        <v>687</v>
      </c>
      <c r="D436" s="10" t="s">
        <v>260</v>
      </c>
      <c r="E436" s="17" t="s">
        <v>937</v>
      </c>
      <c r="F436" s="9">
        <v>38504</v>
      </c>
      <c r="G436" s="9">
        <v>44713</v>
      </c>
      <c r="H436" s="10">
        <v>28</v>
      </c>
      <c r="I436" s="18" t="s">
        <v>259</v>
      </c>
      <c r="J436" s="10" t="s">
        <v>261</v>
      </c>
      <c r="K436" s="10" t="s">
        <v>262</v>
      </c>
      <c r="L436" s="10" t="s">
        <v>1173</v>
      </c>
    </row>
    <row r="437" spans="1:12">
      <c r="A437" s="10" t="s">
        <v>688</v>
      </c>
      <c r="D437" s="10" t="s">
        <v>260</v>
      </c>
      <c r="E437" s="17" t="s">
        <v>938</v>
      </c>
      <c r="F437" s="9">
        <v>38504</v>
      </c>
      <c r="G437" s="9">
        <v>44713</v>
      </c>
      <c r="H437" s="10">
        <v>28</v>
      </c>
      <c r="I437" s="18" t="s">
        <v>259</v>
      </c>
      <c r="J437" s="10" t="s">
        <v>261</v>
      </c>
      <c r="K437" s="10" t="s">
        <v>262</v>
      </c>
      <c r="L437" s="10" t="s">
        <v>1173</v>
      </c>
    </row>
    <row r="438" spans="1:12">
      <c r="A438" s="10" t="s">
        <v>689</v>
      </c>
      <c r="D438" s="10" t="s">
        <v>260</v>
      </c>
      <c r="E438" s="17" t="s">
        <v>939</v>
      </c>
      <c r="F438" s="9">
        <v>38504</v>
      </c>
      <c r="G438" s="9">
        <v>44713</v>
      </c>
      <c r="H438" s="10">
        <v>28</v>
      </c>
      <c r="I438" s="18" t="s">
        <v>259</v>
      </c>
      <c r="J438" s="10" t="s">
        <v>261</v>
      </c>
      <c r="K438" s="10" t="s">
        <v>262</v>
      </c>
      <c r="L438" s="10" t="s">
        <v>1173</v>
      </c>
    </row>
    <row r="439" spans="1:12">
      <c r="A439" s="10" t="s">
        <v>690</v>
      </c>
      <c r="D439" s="10" t="s">
        <v>260</v>
      </c>
      <c r="E439" s="17" t="s">
        <v>940</v>
      </c>
      <c r="F439" s="9">
        <v>38504</v>
      </c>
      <c r="G439" s="9">
        <v>44713</v>
      </c>
      <c r="H439" s="10">
        <v>28</v>
      </c>
      <c r="I439" s="18" t="s">
        <v>259</v>
      </c>
      <c r="J439" s="10" t="s">
        <v>261</v>
      </c>
      <c r="K439" s="10" t="s">
        <v>262</v>
      </c>
      <c r="L439" s="10" t="s">
        <v>1173</v>
      </c>
    </row>
    <row r="440" spans="1:12">
      <c r="A440" s="10" t="s">
        <v>691</v>
      </c>
      <c r="D440" s="10" t="s">
        <v>260</v>
      </c>
      <c r="E440" s="17" t="s">
        <v>941</v>
      </c>
      <c r="F440" s="9">
        <v>38504</v>
      </c>
      <c r="G440" s="9">
        <v>44713</v>
      </c>
      <c r="H440" s="10">
        <v>28</v>
      </c>
      <c r="I440" s="18" t="s">
        <v>259</v>
      </c>
      <c r="J440" s="10" t="s">
        <v>261</v>
      </c>
      <c r="K440" s="10" t="s">
        <v>262</v>
      </c>
      <c r="L440" s="10" t="s">
        <v>1173</v>
      </c>
    </row>
    <row r="441" spans="1:12">
      <c r="A441" s="10" t="s">
        <v>692</v>
      </c>
      <c r="D441" s="10" t="s">
        <v>260</v>
      </c>
      <c r="E441" s="17" t="s">
        <v>942</v>
      </c>
      <c r="F441" s="9">
        <v>38504</v>
      </c>
      <c r="G441" s="9">
        <v>44713</v>
      </c>
      <c r="H441" s="10">
        <v>28</v>
      </c>
      <c r="I441" s="18" t="s">
        <v>259</v>
      </c>
      <c r="J441" s="10" t="s">
        <v>261</v>
      </c>
      <c r="K441" s="10" t="s">
        <v>262</v>
      </c>
      <c r="L441" s="10" t="s">
        <v>1173</v>
      </c>
    </row>
    <row r="442" spans="1:12">
      <c r="A442" s="10" t="s">
        <v>693</v>
      </c>
      <c r="D442" s="10" t="s">
        <v>260</v>
      </c>
      <c r="E442" s="17" t="s">
        <v>943</v>
      </c>
      <c r="F442" s="9">
        <v>38504</v>
      </c>
      <c r="G442" s="9">
        <v>44713</v>
      </c>
      <c r="H442" s="10">
        <v>28</v>
      </c>
      <c r="I442" s="18" t="s">
        <v>259</v>
      </c>
      <c r="J442" s="10" t="s">
        <v>261</v>
      </c>
      <c r="K442" s="10" t="s">
        <v>262</v>
      </c>
      <c r="L442" s="10" t="s">
        <v>1173</v>
      </c>
    </row>
    <row r="443" spans="1:12">
      <c r="A443" s="10" t="s">
        <v>694</v>
      </c>
      <c r="D443" s="10" t="s">
        <v>260</v>
      </c>
      <c r="E443" s="17" t="s">
        <v>944</v>
      </c>
      <c r="F443" s="9">
        <v>38504</v>
      </c>
      <c r="G443" s="9">
        <v>44713</v>
      </c>
      <c r="H443" s="10">
        <v>28</v>
      </c>
      <c r="I443" s="18" t="s">
        <v>259</v>
      </c>
      <c r="J443" s="10" t="s">
        <v>261</v>
      </c>
      <c r="K443" s="10" t="s">
        <v>262</v>
      </c>
      <c r="L443" s="10" t="s">
        <v>1173</v>
      </c>
    </row>
    <row r="444" spans="1:12">
      <c r="A444" s="10" t="s">
        <v>695</v>
      </c>
      <c r="D444" s="10" t="s">
        <v>260</v>
      </c>
      <c r="E444" s="17" t="s">
        <v>945</v>
      </c>
      <c r="F444" s="9">
        <v>38504</v>
      </c>
      <c r="G444" s="9">
        <v>44713</v>
      </c>
      <c r="H444" s="10">
        <v>28</v>
      </c>
      <c r="I444" s="18" t="s">
        <v>259</v>
      </c>
      <c r="J444" s="10" t="s">
        <v>261</v>
      </c>
      <c r="K444" s="10" t="s">
        <v>262</v>
      </c>
      <c r="L444" s="10" t="s">
        <v>1173</v>
      </c>
    </row>
    <row r="445" spans="1:12">
      <c r="A445" s="10" t="s">
        <v>696</v>
      </c>
      <c r="D445" s="10" t="s">
        <v>260</v>
      </c>
      <c r="E445" s="17" t="s">
        <v>946</v>
      </c>
      <c r="F445" s="9">
        <v>38504</v>
      </c>
      <c r="G445" s="9">
        <v>44713</v>
      </c>
      <c r="H445" s="10">
        <v>28</v>
      </c>
      <c r="I445" s="18" t="s">
        <v>259</v>
      </c>
      <c r="J445" s="10" t="s">
        <v>261</v>
      </c>
      <c r="K445" s="10" t="s">
        <v>262</v>
      </c>
      <c r="L445" s="10" t="s">
        <v>1173</v>
      </c>
    </row>
    <row r="446" spans="1:12">
      <c r="A446" s="10" t="s">
        <v>697</v>
      </c>
      <c r="D446" s="10" t="s">
        <v>260</v>
      </c>
      <c r="E446" s="17" t="s">
        <v>947</v>
      </c>
      <c r="F446" s="9">
        <v>38504</v>
      </c>
      <c r="G446" s="9">
        <v>44713</v>
      </c>
      <c r="H446" s="10">
        <v>28</v>
      </c>
      <c r="I446" s="18" t="s">
        <v>259</v>
      </c>
      <c r="J446" s="10" t="s">
        <v>261</v>
      </c>
      <c r="K446" s="10" t="s">
        <v>262</v>
      </c>
      <c r="L446" s="10" t="s">
        <v>1173</v>
      </c>
    </row>
    <row r="447" spans="1:12">
      <c r="A447" s="10" t="s">
        <v>698</v>
      </c>
      <c r="D447" s="10" t="s">
        <v>260</v>
      </c>
      <c r="E447" s="17" t="s">
        <v>948</v>
      </c>
      <c r="F447" s="9">
        <v>38504</v>
      </c>
      <c r="G447" s="9">
        <v>44713</v>
      </c>
      <c r="H447" s="10">
        <v>28</v>
      </c>
      <c r="I447" s="18" t="s">
        <v>259</v>
      </c>
      <c r="J447" s="10" t="s">
        <v>261</v>
      </c>
      <c r="K447" s="10" t="s">
        <v>262</v>
      </c>
      <c r="L447" s="10" t="s">
        <v>1173</v>
      </c>
    </row>
    <row r="448" spans="1:12">
      <c r="A448" s="10" t="s">
        <v>699</v>
      </c>
      <c r="D448" s="10" t="s">
        <v>260</v>
      </c>
      <c r="E448" s="17" t="s">
        <v>949</v>
      </c>
      <c r="F448" s="9">
        <v>38504</v>
      </c>
      <c r="G448" s="9">
        <v>44713</v>
      </c>
      <c r="H448" s="10">
        <v>28</v>
      </c>
      <c r="I448" s="18" t="s">
        <v>259</v>
      </c>
      <c r="J448" s="10" t="s">
        <v>261</v>
      </c>
      <c r="K448" s="10" t="s">
        <v>262</v>
      </c>
      <c r="L448" s="10" t="s">
        <v>1173</v>
      </c>
    </row>
    <row r="449" spans="1:12">
      <c r="A449" s="10" t="s">
        <v>700</v>
      </c>
      <c r="D449" s="10" t="s">
        <v>260</v>
      </c>
      <c r="E449" s="17" t="s">
        <v>950</v>
      </c>
      <c r="F449" s="9">
        <v>38504</v>
      </c>
      <c r="G449" s="9">
        <v>44713</v>
      </c>
      <c r="H449" s="10">
        <v>28</v>
      </c>
      <c r="I449" s="18" t="s">
        <v>259</v>
      </c>
      <c r="J449" s="10" t="s">
        <v>261</v>
      </c>
      <c r="K449" s="10" t="s">
        <v>262</v>
      </c>
      <c r="L449" s="10" t="s">
        <v>1173</v>
      </c>
    </row>
    <row r="450" spans="1:12">
      <c r="A450" s="10" t="s">
        <v>701</v>
      </c>
      <c r="D450" s="10" t="s">
        <v>260</v>
      </c>
      <c r="E450" s="17" t="s">
        <v>951</v>
      </c>
      <c r="F450" s="9">
        <v>38504</v>
      </c>
      <c r="G450" s="9">
        <v>44713</v>
      </c>
      <c r="H450" s="10">
        <v>28</v>
      </c>
      <c r="I450" s="18" t="s">
        <v>259</v>
      </c>
      <c r="J450" s="10" t="s">
        <v>261</v>
      </c>
      <c r="K450" s="10" t="s">
        <v>262</v>
      </c>
      <c r="L450" s="10" t="s">
        <v>1173</v>
      </c>
    </row>
    <row r="451" spans="1:12">
      <c r="A451" s="10" t="s">
        <v>702</v>
      </c>
      <c r="D451" s="10" t="s">
        <v>260</v>
      </c>
      <c r="E451" s="17" t="s">
        <v>952</v>
      </c>
      <c r="F451" s="9">
        <v>38504</v>
      </c>
      <c r="G451" s="9">
        <v>44713</v>
      </c>
      <c r="H451" s="10">
        <v>28</v>
      </c>
      <c r="I451" s="18" t="s">
        <v>259</v>
      </c>
      <c r="J451" s="10" t="s">
        <v>261</v>
      </c>
      <c r="K451" s="10" t="s">
        <v>262</v>
      </c>
      <c r="L451" s="10" t="s">
        <v>1173</v>
      </c>
    </row>
    <row r="452" spans="1:12">
      <c r="A452" s="10" t="s">
        <v>703</v>
      </c>
      <c r="D452" s="10" t="s">
        <v>260</v>
      </c>
      <c r="E452" s="17" t="s">
        <v>953</v>
      </c>
      <c r="F452" s="9">
        <v>38504</v>
      </c>
      <c r="G452" s="9">
        <v>44713</v>
      </c>
      <c r="H452" s="10">
        <v>28</v>
      </c>
      <c r="I452" s="18" t="s">
        <v>259</v>
      </c>
      <c r="J452" s="10" t="s">
        <v>261</v>
      </c>
      <c r="K452" s="10" t="s">
        <v>262</v>
      </c>
      <c r="L452" s="10" t="s">
        <v>1173</v>
      </c>
    </row>
    <row r="453" spans="1:12">
      <c r="A453" s="10" t="s">
        <v>704</v>
      </c>
      <c r="D453" s="10" t="s">
        <v>260</v>
      </c>
      <c r="E453" s="17" t="s">
        <v>954</v>
      </c>
      <c r="F453" s="9">
        <v>38504</v>
      </c>
      <c r="G453" s="9">
        <v>44713</v>
      </c>
      <c r="H453" s="10">
        <v>28</v>
      </c>
      <c r="I453" s="18" t="s">
        <v>259</v>
      </c>
      <c r="J453" s="10" t="s">
        <v>261</v>
      </c>
      <c r="K453" s="10" t="s">
        <v>262</v>
      </c>
      <c r="L453" s="10" t="s">
        <v>1173</v>
      </c>
    </row>
    <row r="454" spans="1:12">
      <c r="A454" s="10" t="s">
        <v>705</v>
      </c>
      <c r="D454" s="10" t="s">
        <v>260</v>
      </c>
      <c r="E454" s="17" t="s">
        <v>955</v>
      </c>
      <c r="F454" s="9">
        <v>38504</v>
      </c>
      <c r="G454" s="9">
        <v>44713</v>
      </c>
      <c r="H454" s="10">
        <v>28</v>
      </c>
      <c r="I454" s="18" t="s">
        <v>259</v>
      </c>
      <c r="J454" s="10" t="s">
        <v>261</v>
      </c>
      <c r="K454" s="10" t="s">
        <v>262</v>
      </c>
      <c r="L454" s="10" t="s">
        <v>1173</v>
      </c>
    </row>
    <row r="455" spans="1:12">
      <c r="A455" s="10" t="s">
        <v>706</v>
      </c>
      <c r="D455" s="10" t="s">
        <v>260</v>
      </c>
      <c r="E455" s="17" t="s">
        <v>956</v>
      </c>
      <c r="F455" s="9">
        <v>38504</v>
      </c>
      <c r="G455" s="9">
        <v>44713</v>
      </c>
      <c r="H455" s="10">
        <v>28</v>
      </c>
      <c r="I455" s="18" t="s">
        <v>259</v>
      </c>
      <c r="J455" s="10" t="s">
        <v>261</v>
      </c>
      <c r="K455" s="10" t="s">
        <v>262</v>
      </c>
      <c r="L455" s="10" t="s">
        <v>1173</v>
      </c>
    </row>
    <row r="456" spans="1:12">
      <c r="A456" s="10" t="s">
        <v>707</v>
      </c>
      <c r="D456" s="10" t="s">
        <v>260</v>
      </c>
      <c r="E456" s="17" t="s">
        <v>957</v>
      </c>
      <c r="F456" s="9">
        <v>38504</v>
      </c>
      <c r="G456" s="9">
        <v>44713</v>
      </c>
      <c r="H456" s="10">
        <v>28</v>
      </c>
      <c r="I456" s="18" t="s">
        <v>259</v>
      </c>
      <c r="J456" s="10" t="s">
        <v>261</v>
      </c>
      <c r="K456" s="10" t="s">
        <v>262</v>
      </c>
      <c r="L456" s="10" t="s">
        <v>1173</v>
      </c>
    </row>
    <row r="457" spans="1:12">
      <c r="A457" s="10" t="s">
        <v>708</v>
      </c>
      <c r="D457" s="10" t="s">
        <v>260</v>
      </c>
      <c r="E457" s="17" t="s">
        <v>958</v>
      </c>
      <c r="F457" s="9">
        <v>38504</v>
      </c>
      <c r="G457" s="9">
        <v>44713</v>
      </c>
      <c r="H457" s="10">
        <v>28</v>
      </c>
      <c r="I457" s="18" t="s">
        <v>259</v>
      </c>
      <c r="J457" s="10" t="s">
        <v>261</v>
      </c>
      <c r="K457" s="10" t="s">
        <v>262</v>
      </c>
      <c r="L457" s="10" t="s">
        <v>1173</v>
      </c>
    </row>
    <row r="458" spans="1:12">
      <c r="A458" s="10" t="s">
        <v>709</v>
      </c>
      <c r="D458" s="10" t="s">
        <v>260</v>
      </c>
      <c r="E458" s="17" t="s">
        <v>959</v>
      </c>
      <c r="F458" s="9">
        <v>38504</v>
      </c>
      <c r="G458" s="9">
        <v>44713</v>
      </c>
      <c r="H458" s="10">
        <v>28</v>
      </c>
      <c r="I458" s="18" t="s">
        <v>259</v>
      </c>
      <c r="J458" s="10" t="s">
        <v>261</v>
      </c>
      <c r="K458" s="10" t="s">
        <v>262</v>
      </c>
      <c r="L458" s="10" t="s">
        <v>1173</v>
      </c>
    </row>
    <row r="459" spans="1:12">
      <c r="A459" s="10" t="s">
        <v>710</v>
      </c>
      <c r="D459" s="10" t="s">
        <v>260</v>
      </c>
      <c r="E459" s="17" t="s">
        <v>960</v>
      </c>
      <c r="F459" s="9">
        <v>38504</v>
      </c>
      <c r="G459" s="9">
        <v>44713</v>
      </c>
      <c r="H459" s="10">
        <v>28</v>
      </c>
      <c r="I459" s="18" t="s">
        <v>259</v>
      </c>
      <c r="J459" s="10" t="s">
        <v>261</v>
      </c>
      <c r="K459" s="10" t="s">
        <v>262</v>
      </c>
      <c r="L459" s="10" t="s">
        <v>1173</v>
      </c>
    </row>
    <row r="460" spans="1:12">
      <c r="A460" s="10" t="s">
        <v>711</v>
      </c>
      <c r="D460" s="10" t="s">
        <v>260</v>
      </c>
      <c r="E460" s="17" t="s">
        <v>961</v>
      </c>
      <c r="F460" s="9">
        <v>38504</v>
      </c>
      <c r="G460" s="9">
        <v>44713</v>
      </c>
      <c r="H460" s="10">
        <v>28</v>
      </c>
      <c r="I460" s="18" t="s">
        <v>259</v>
      </c>
      <c r="J460" s="10" t="s">
        <v>261</v>
      </c>
      <c r="K460" s="10" t="s">
        <v>262</v>
      </c>
      <c r="L460" s="10" t="s">
        <v>1173</v>
      </c>
    </row>
    <row r="461" spans="1:12">
      <c r="A461" s="10" t="s">
        <v>712</v>
      </c>
      <c r="D461" s="10" t="s">
        <v>260</v>
      </c>
      <c r="E461" s="17" t="s">
        <v>962</v>
      </c>
      <c r="F461" s="9">
        <v>38504</v>
      </c>
      <c r="G461" s="9">
        <v>44713</v>
      </c>
      <c r="H461" s="10">
        <v>28</v>
      </c>
      <c r="I461" s="18" t="s">
        <v>259</v>
      </c>
      <c r="J461" s="10" t="s">
        <v>261</v>
      </c>
      <c r="K461" s="10" t="s">
        <v>262</v>
      </c>
      <c r="L461" s="10" t="s">
        <v>1173</v>
      </c>
    </row>
    <row r="462" spans="1:12">
      <c r="A462" s="10" t="s">
        <v>713</v>
      </c>
      <c r="D462" s="10" t="s">
        <v>260</v>
      </c>
      <c r="E462" s="17" t="s">
        <v>963</v>
      </c>
      <c r="F462" s="9">
        <v>38504</v>
      </c>
      <c r="G462" s="9">
        <v>44713</v>
      </c>
      <c r="H462" s="10">
        <v>28</v>
      </c>
      <c r="I462" s="18" t="s">
        <v>259</v>
      </c>
      <c r="J462" s="10" t="s">
        <v>261</v>
      </c>
      <c r="K462" s="10" t="s">
        <v>262</v>
      </c>
      <c r="L462" s="10" t="s">
        <v>1173</v>
      </c>
    </row>
    <row r="463" spans="1:12">
      <c r="A463" s="10" t="s">
        <v>714</v>
      </c>
      <c r="D463" s="10" t="s">
        <v>260</v>
      </c>
      <c r="E463" s="17" t="s">
        <v>964</v>
      </c>
      <c r="F463" s="9">
        <v>38504</v>
      </c>
      <c r="G463" s="9">
        <v>44713</v>
      </c>
      <c r="H463" s="10">
        <v>28</v>
      </c>
      <c r="I463" s="18" t="s">
        <v>259</v>
      </c>
      <c r="J463" s="10" t="s">
        <v>261</v>
      </c>
      <c r="K463" s="10" t="s">
        <v>262</v>
      </c>
      <c r="L463" s="10" t="s">
        <v>1173</v>
      </c>
    </row>
    <row r="464" spans="1:12">
      <c r="A464" s="10" t="s">
        <v>715</v>
      </c>
      <c r="D464" s="10" t="s">
        <v>260</v>
      </c>
      <c r="E464" s="17" t="s">
        <v>965</v>
      </c>
      <c r="F464" s="9">
        <v>38504</v>
      </c>
      <c r="G464" s="9">
        <v>44713</v>
      </c>
      <c r="H464" s="10">
        <v>28</v>
      </c>
      <c r="I464" s="18" t="s">
        <v>259</v>
      </c>
      <c r="J464" s="10" t="s">
        <v>261</v>
      </c>
      <c r="K464" s="10" t="s">
        <v>262</v>
      </c>
      <c r="L464" s="10" t="s">
        <v>1173</v>
      </c>
    </row>
    <row r="465" spans="1:12">
      <c r="A465" s="10" t="s">
        <v>716</v>
      </c>
      <c r="D465" s="10" t="s">
        <v>260</v>
      </c>
      <c r="E465" s="17" t="s">
        <v>966</v>
      </c>
      <c r="F465" s="9">
        <v>38504</v>
      </c>
      <c r="G465" s="9">
        <v>44713</v>
      </c>
      <c r="H465" s="10">
        <v>28</v>
      </c>
      <c r="I465" s="18" t="s">
        <v>259</v>
      </c>
      <c r="J465" s="10" t="s">
        <v>261</v>
      </c>
      <c r="K465" s="10" t="s">
        <v>262</v>
      </c>
      <c r="L465" s="10" t="s">
        <v>1173</v>
      </c>
    </row>
    <row r="466" spans="1:12">
      <c r="A466" s="10" t="s">
        <v>717</v>
      </c>
      <c r="D466" s="10" t="s">
        <v>260</v>
      </c>
      <c r="E466" s="17" t="s">
        <v>967</v>
      </c>
      <c r="F466" s="9">
        <v>38504</v>
      </c>
      <c r="G466" s="9">
        <v>44713</v>
      </c>
      <c r="H466" s="10">
        <v>28</v>
      </c>
      <c r="I466" s="18" t="s">
        <v>259</v>
      </c>
      <c r="J466" s="10" t="s">
        <v>261</v>
      </c>
      <c r="K466" s="10" t="s">
        <v>262</v>
      </c>
      <c r="L466" s="10" t="s">
        <v>1173</v>
      </c>
    </row>
    <row r="467" spans="1:12">
      <c r="A467" s="10" t="s">
        <v>718</v>
      </c>
      <c r="D467" s="10" t="s">
        <v>260</v>
      </c>
      <c r="E467" s="17" t="s">
        <v>968</v>
      </c>
      <c r="F467" s="9">
        <v>38504</v>
      </c>
      <c r="G467" s="9">
        <v>44713</v>
      </c>
      <c r="H467" s="10">
        <v>28</v>
      </c>
      <c r="I467" s="18" t="s">
        <v>259</v>
      </c>
      <c r="J467" s="10" t="s">
        <v>261</v>
      </c>
      <c r="K467" s="10" t="s">
        <v>262</v>
      </c>
      <c r="L467" s="10" t="s">
        <v>1173</v>
      </c>
    </row>
    <row r="468" spans="1:12">
      <c r="A468" s="10" t="s">
        <v>719</v>
      </c>
      <c r="D468" s="10" t="s">
        <v>260</v>
      </c>
      <c r="E468" s="17" t="s">
        <v>969</v>
      </c>
      <c r="F468" s="9">
        <v>38504</v>
      </c>
      <c r="G468" s="9">
        <v>44713</v>
      </c>
      <c r="H468" s="10">
        <v>28</v>
      </c>
      <c r="I468" s="18" t="s">
        <v>259</v>
      </c>
      <c r="J468" s="10" t="s">
        <v>261</v>
      </c>
      <c r="K468" s="10" t="s">
        <v>262</v>
      </c>
      <c r="L468" s="10" t="s">
        <v>1173</v>
      </c>
    </row>
    <row r="469" spans="1:12">
      <c r="A469" s="10" t="s">
        <v>720</v>
      </c>
      <c r="D469" s="10" t="s">
        <v>260</v>
      </c>
      <c r="E469" s="17" t="s">
        <v>970</v>
      </c>
      <c r="F469" s="9">
        <v>38504</v>
      </c>
      <c r="G469" s="9">
        <v>44713</v>
      </c>
      <c r="H469" s="10">
        <v>28</v>
      </c>
      <c r="I469" s="18" t="s">
        <v>259</v>
      </c>
      <c r="J469" s="10" t="s">
        <v>261</v>
      </c>
      <c r="K469" s="10" t="s">
        <v>262</v>
      </c>
      <c r="L469" s="10" t="s">
        <v>1173</v>
      </c>
    </row>
    <row r="470" spans="1:12">
      <c r="A470" s="10" t="s">
        <v>721</v>
      </c>
      <c r="D470" s="10" t="s">
        <v>260</v>
      </c>
      <c r="E470" s="17" t="s">
        <v>971</v>
      </c>
      <c r="F470" s="9">
        <v>38504</v>
      </c>
      <c r="G470" s="9">
        <v>44713</v>
      </c>
      <c r="H470" s="10">
        <v>28</v>
      </c>
      <c r="I470" s="18" t="s">
        <v>259</v>
      </c>
      <c r="J470" s="10" t="s">
        <v>261</v>
      </c>
      <c r="K470" s="10" t="s">
        <v>262</v>
      </c>
      <c r="L470" s="10" t="s">
        <v>1173</v>
      </c>
    </row>
    <row r="471" spans="1:12">
      <c r="A471" s="10" t="s">
        <v>722</v>
      </c>
      <c r="D471" s="10" t="s">
        <v>260</v>
      </c>
      <c r="E471" s="17" t="s">
        <v>972</v>
      </c>
      <c r="F471" s="9">
        <v>38504</v>
      </c>
      <c r="G471" s="9">
        <v>44713</v>
      </c>
      <c r="H471" s="10">
        <v>28</v>
      </c>
      <c r="I471" s="18" t="s">
        <v>259</v>
      </c>
      <c r="J471" s="10" t="s">
        <v>261</v>
      </c>
      <c r="K471" s="10" t="s">
        <v>262</v>
      </c>
      <c r="L471" s="10" t="s">
        <v>1173</v>
      </c>
    </row>
    <row r="472" spans="1:12">
      <c r="A472" s="10" t="s">
        <v>723</v>
      </c>
      <c r="D472" s="10" t="s">
        <v>260</v>
      </c>
      <c r="E472" s="17" t="s">
        <v>973</v>
      </c>
      <c r="F472" s="9">
        <v>38504</v>
      </c>
      <c r="G472" s="9">
        <v>44713</v>
      </c>
      <c r="H472" s="10">
        <v>28</v>
      </c>
      <c r="I472" s="18" t="s">
        <v>259</v>
      </c>
      <c r="J472" s="10" t="s">
        <v>261</v>
      </c>
      <c r="K472" s="10" t="s">
        <v>262</v>
      </c>
      <c r="L472" s="10" t="s">
        <v>1173</v>
      </c>
    </row>
    <row r="473" spans="1:12">
      <c r="A473" s="10" t="s">
        <v>724</v>
      </c>
      <c r="D473" s="10" t="s">
        <v>260</v>
      </c>
      <c r="E473" s="17" t="s">
        <v>974</v>
      </c>
      <c r="F473" s="9">
        <v>38504</v>
      </c>
      <c r="G473" s="9">
        <v>44713</v>
      </c>
      <c r="H473" s="10">
        <v>28</v>
      </c>
      <c r="I473" s="18" t="s">
        <v>259</v>
      </c>
      <c r="J473" s="10" t="s">
        <v>261</v>
      </c>
      <c r="K473" s="10" t="s">
        <v>262</v>
      </c>
      <c r="L473" s="10" t="s">
        <v>1173</v>
      </c>
    </row>
    <row r="474" spans="1:12">
      <c r="A474" s="10" t="s">
        <v>725</v>
      </c>
      <c r="D474" s="10" t="s">
        <v>260</v>
      </c>
      <c r="E474" s="17" t="s">
        <v>975</v>
      </c>
      <c r="F474" s="9">
        <v>38504</v>
      </c>
      <c r="G474" s="9">
        <v>44713</v>
      </c>
      <c r="H474" s="10">
        <v>28</v>
      </c>
      <c r="I474" s="18" t="s">
        <v>259</v>
      </c>
      <c r="J474" s="10" t="s">
        <v>261</v>
      </c>
      <c r="K474" s="10" t="s">
        <v>262</v>
      </c>
      <c r="L474" s="10" t="s">
        <v>1173</v>
      </c>
    </row>
    <row r="475" spans="1:12">
      <c r="A475" s="10" t="s">
        <v>726</v>
      </c>
      <c r="D475" s="10" t="s">
        <v>260</v>
      </c>
      <c r="E475" s="17" t="s">
        <v>976</v>
      </c>
      <c r="F475" s="9">
        <v>38504</v>
      </c>
      <c r="G475" s="9">
        <v>44713</v>
      </c>
      <c r="H475" s="10">
        <v>28</v>
      </c>
      <c r="I475" s="18" t="s">
        <v>259</v>
      </c>
      <c r="J475" s="10" t="s">
        <v>261</v>
      </c>
      <c r="K475" s="10" t="s">
        <v>262</v>
      </c>
      <c r="L475" s="10" t="s">
        <v>1173</v>
      </c>
    </row>
    <row r="476" spans="1:12">
      <c r="A476" s="10" t="s">
        <v>727</v>
      </c>
      <c r="D476" s="10" t="s">
        <v>260</v>
      </c>
      <c r="E476" s="17" t="s">
        <v>977</v>
      </c>
      <c r="F476" s="9">
        <v>38504</v>
      </c>
      <c r="G476" s="9">
        <v>44713</v>
      </c>
      <c r="H476" s="10">
        <v>28</v>
      </c>
      <c r="I476" s="18" t="s">
        <v>259</v>
      </c>
      <c r="J476" s="10" t="s">
        <v>261</v>
      </c>
      <c r="K476" s="10" t="s">
        <v>262</v>
      </c>
      <c r="L476" s="10" t="s">
        <v>1173</v>
      </c>
    </row>
    <row r="477" spans="1:12">
      <c r="A477" s="10" t="s">
        <v>728</v>
      </c>
      <c r="D477" s="10" t="s">
        <v>260</v>
      </c>
      <c r="E477" s="17" t="s">
        <v>978</v>
      </c>
      <c r="F477" s="9">
        <v>38504</v>
      </c>
      <c r="G477" s="9">
        <v>44713</v>
      </c>
      <c r="H477" s="10">
        <v>28</v>
      </c>
      <c r="I477" s="18" t="s">
        <v>259</v>
      </c>
      <c r="J477" s="10" t="s">
        <v>261</v>
      </c>
      <c r="K477" s="10" t="s">
        <v>262</v>
      </c>
      <c r="L477" s="10" t="s">
        <v>1173</v>
      </c>
    </row>
    <row r="478" spans="1:12">
      <c r="A478" s="10" t="s">
        <v>729</v>
      </c>
      <c r="D478" s="10" t="s">
        <v>260</v>
      </c>
      <c r="E478" s="17" t="s">
        <v>979</v>
      </c>
      <c r="F478" s="9">
        <v>38504</v>
      </c>
      <c r="G478" s="9">
        <v>44713</v>
      </c>
      <c r="H478" s="10">
        <v>28</v>
      </c>
      <c r="I478" s="18" t="s">
        <v>259</v>
      </c>
      <c r="J478" s="10" t="s">
        <v>261</v>
      </c>
      <c r="K478" s="10" t="s">
        <v>262</v>
      </c>
      <c r="L478" s="10" t="s">
        <v>1173</v>
      </c>
    </row>
    <row r="479" spans="1:12">
      <c r="A479" s="10" t="s">
        <v>730</v>
      </c>
      <c r="D479" s="10" t="s">
        <v>260</v>
      </c>
      <c r="E479" s="17" t="s">
        <v>980</v>
      </c>
      <c r="F479" s="9">
        <v>38504</v>
      </c>
      <c r="G479" s="9">
        <v>44713</v>
      </c>
      <c r="H479" s="10">
        <v>28</v>
      </c>
      <c r="I479" s="18" t="s">
        <v>259</v>
      </c>
      <c r="J479" s="10" t="s">
        <v>261</v>
      </c>
      <c r="K479" s="10" t="s">
        <v>262</v>
      </c>
      <c r="L479" s="10" t="s">
        <v>1173</v>
      </c>
    </row>
    <row r="480" spans="1:12">
      <c r="A480" s="10" t="s">
        <v>731</v>
      </c>
      <c r="D480" s="10" t="s">
        <v>260</v>
      </c>
      <c r="E480" s="17" t="s">
        <v>981</v>
      </c>
      <c r="F480" s="9">
        <v>38504</v>
      </c>
      <c r="G480" s="9">
        <v>44713</v>
      </c>
      <c r="H480" s="10">
        <v>28</v>
      </c>
      <c r="I480" s="18" t="s">
        <v>259</v>
      </c>
      <c r="J480" s="10" t="s">
        <v>261</v>
      </c>
      <c r="K480" s="10" t="s">
        <v>262</v>
      </c>
      <c r="L480" s="10" t="s">
        <v>1173</v>
      </c>
    </row>
    <row r="481" spans="1:12">
      <c r="A481" s="10" t="s">
        <v>732</v>
      </c>
      <c r="D481" s="10" t="s">
        <v>260</v>
      </c>
      <c r="E481" s="17" t="s">
        <v>982</v>
      </c>
      <c r="F481" s="9">
        <v>38504</v>
      </c>
      <c r="G481" s="9">
        <v>44713</v>
      </c>
      <c r="H481" s="10">
        <v>28</v>
      </c>
      <c r="I481" s="18" t="s">
        <v>259</v>
      </c>
      <c r="J481" s="10" t="s">
        <v>261</v>
      </c>
      <c r="K481" s="10" t="s">
        <v>262</v>
      </c>
      <c r="L481" s="10" t="s">
        <v>1173</v>
      </c>
    </row>
    <row r="482" spans="1:12">
      <c r="A482" s="10" t="s">
        <v>733</v>
      </c>
      <c r="D482" s="10" t="s">
        <v>260</v>
      </c>
      <c r="E482" s="17" t="s">
        <v>983</v>
      </c>
      <c r="F482" s="9">
        <v>38504</v>
      </c>
      <c r="G482" s="9">
        <v>44713</v>
      </c>
      <c r="H482" s="10">
        <v>28</v>
      </c>
      <c r="I482" s="18" t="s">
        <v>259</v>
      </c>
      <c r="J482" s="10" t="s">
        <v>261</v>
      </c>
      <c r="K482" s="10" t="s">
        <v>262</v>
      </c>
      <c r="L482" s="10" t="s">
        <v>1173</v>
      </c>
    </row>
    <row r="483" spans="1:12">
      <c r="A483" s="10" t="s">
        <v>734</v>
      </c>
      <c r="D483" s="10" t="s">
        <v>260</v>
      </c>
      <c r="E483" s="17" t="s">
        <v>984</v>
      </c>
      <c r="F483" s="9">
        <v>38504</v>
      </c>
      <c r="G483" s="9">
        <v>44713</v>
      </c>
      <c r="H483" s="10">
        <v>28</v>
      </c>
      <c r="I483" s="18" t="s">
        <v>259</v>
      </c>
      <c r="J483" s="10" t="s">
        <v>261</v>
      </c>
      <c r="K483" s="10" t="s">
        <v>262</v>
      </c>
      <c r="L483" s="10" t="s">
        <v>1173</v>
      </c>
    </row>
    <row r="484" spans="1:12">
      <c r="A484" s="10" t="s">
        <v>735</v>
      </c>
      <c r="D484" s="10" t="s">
        <v>260</v>
      </c>
      <c r="E484" s="17" t="s">
        <v>985</v>
      </c>
      <c r="F484" s="9">
        <v>38504</v>
      </c>
      <c r="G484" s="9">
        <v>44713</v>
      </c>
      <c r="H484" s="10">
        <v>28</v>
      </c>
      <c r="I484" s="18" t="s">
        <v>259</v>
      </c>
      <c r="J484" s="10" t="s">
        <v>261</v>
      </c>
      <c r="K484" s="10" t="s">
        <v>262</v>
      </c>
      <c r="L484" s="10" t="s">
        <v>1173</v>
      </c>
    </row>
    <row r="485" spans="1:12">
      <c r="A485" s="10" t="s">
        <v>736</v>
      </c>
      <c r="D485" s="10" t="s">
        <v>260</v>
      </c>
      <c r="E485" s="17" t="s">
        <v>986</v>
      </c>
      <c r="F485" s="9">
        <v>38504</v>
      </c>
      <c r="G485" s="9">
        <v>44713</v>
      </c>
      <c r="H485" s="10">
        <v>28</v>
      </c>
      <c r="I485" s="18" t="s">
        <v>259</v>
      </c>
      <c r="J485" s="10" t="s">
        <v>261</v>
      </c>
      <c r="K485" s="10" t="s">
        <v>262</v>
      </c>
      <c r="L485" s="10" t="s">
        <v>1173</v>
      </c>
    </row>
    <row r="486" spans="1:12">
      <c r="A486" s="10" t="s">
        <v>737</v>
      </c>
      <c r="D486" s="10" t="s">
        <v>260</v>
      </c>
      <c r="E486" s="17" t="s">
        <v>987</v>
      </c>
      <c r="F486" s="9">
        <v>38504</v>
      </c>
      <c r="G486" s="9">
        <v>44713</v>
      </c>
      <c r="H486" s="10">
        <v>28</v>
      </c>
      <c r="I486" s="18" t="s">
        <v>259</v>
      </c>
      <c r="J486" s="10" t="s">
        <v>261</v>
      </c>
      <c r="K486" s="10" t="s">
        <v>262</v>
      </c>
      <c r="L486" s="10" t="s">
        <v>1173</v>
      </c>
    </row>
    <row r="487" spans="1:12">
      <c r="A487" s="10" t="s">
        <v>738</v>
      </c>
      <c r="D487" s="10" t="s">
        <v>260</v>
      </c>
      <c r="E487" s="17" t="s">
        <v>988</v>
      </c>
      <c r="F487" s="9">
        <v>38504</v>
      </c>
      <c r="G487" s="9">
        <v>44713</v>
      </c>
      <c r="H487" s="10">
        <v>28</v>
      </c>
      <c r="I487" s="18" t="s">
        <v>259</v>
      </c>
      <c r="J487" s="10" t="s">
        <v>261</v>
      </c>
      <c r="K487" s="10" t="s">
        <v>262</v>
      </c>
      <c r="L487" s="10" t="s">
        <v>1173</v>
      </c>
    </row>
    <row r="488" spans="1:12">
      <c r="A488" s="10" t="s">
        <v>739</v>
      </c>
      <c r="D488" s="10" t="s">
        <v>260</v>
      </c>
      <c r="E488" s="17" t="s">
        <v>989</v>
      </c>
      <c r="F488" s="9">
        <v>38504</v>
      </c>
      <c r="G488" s="9">
        <v>44713</v>
      </c>
      <c r="H488" s="10">
        <v>28</v>
      </c>
      <c r="I488" s="18" t="s">
        <v>259</v>
      </c>
      <c r="J488" s="10" t="s">
        <v>261</v>
      </c>
      <c r="K488" s="10" t="s">
        <v>262</v>
      </c>
      <c r="L488" s="10" t="s">
        <v>1173</v>
      </c>
    </row>
    <row r="489" spans="1:12">
      <c r="A489" s="10" t="s">
        <v>740</v>
      </c>
      <c r="D489" s="10" t="s">
        <v>260</v>
      </c>
      <c r="E489" s="17" t="s">
        <v>990</v>
      </c>
      <c r="F489" s="9">
        <v>38504</v>
      </c>
      <c r="G489" s="9">
        <v>44713</v>
      </c>
      <c r="H489" s="10">
        <v>28</v>
      </c>
      <c r="I489" s="18" t="s">
        <v>259</v>
      </c>
      <c r="J489" s="10" t="s">
        <v>261</v>
      </c>
      <c r="K489" s="10" t="s">
        <v>262</v>
      </c>
      <c r="L489" s="10" t="s">
        <v>1173</v>
      </c>
    </row>
    <row r="490" spans="1:12">
      <c r="A490" s="10" t="s">
        <v>741</v>
      </c>
      <c r="D490" s="10" t="s">
        <v>260</v>
      </c>
      <c r="E490" s="17" t="s">
        <v>991</v>
      </c>
      <c r="F490" s="9">
        <v>38504</v>
      </c>
      <c r="G490" s="9">
        <v>44713</v>
      </c>
      <c r="H490" s="10">
        <v>28</v>
      </c>
      <c r="I490" s="18" t="s">
        <v>259</v>
      </c>
      <c r="J490" s="10" t="s">
        <v>261</v>
      </c>
      <c r="K490" s="10" t="s">
        <v>262</v>
      </c>
      <c r="L490" s="10" t="s">
        <v>1173</v>
      </c>
    </row>
    <row r="491" spans="1:12">
      <c r="A491" s="10" t="s">
        <v>742</v>
      </c>
      <c r="D491" s="10" t="s">
        <v>260</v>
      </c>
      <c r="E491" s="17" t="s">
        <v>992</v>
      </c>
      <c r="F491" s="9">
        <v>38504</v>
      </c>
      <c r="G491" s="9">
        <v>44713</v>
      </c>
      <c r="H491" s="10">
        <v>28</v>
      </c>
      <c r="I491" s="18" t="s">
        <v>259</v>
      </c>
      <c r="J491" s="10" t="s">
        <v>261</v>
      </c>
      <c r="K491" s="10" t="s">
        <v>262</v>
      </c>
      <c r="L491" s="10" t="s">
        <v>1173</v>
      </c>
    </row>
    <row r="492" spans="1:12">
      <c r="A492" s="10" t="s">
        <v>743</v>
      </c>
      <c r="D492" s="10" t="s">
        <v>260</v>
      </c>
      <c r="E492" s="17" t="s">
        <v>993</v>
      </c>
      <c r="F492" s="9">
        <v>38504</v>
      </c>
      <c r="G492" s="9">
        <v>44713</v>
      </c>
      <c r="H492" s="10">
        <v>28</v>
      </c>
      <c r="I492" s="18" t="s">
        <v>259</v>
      </c>
      <c r="J492" s="10" t="s">
        <v>261</v>
      </c>
      <c r="K492" s="10" t="s">
        <v>262</v>
      </c>
      <c r="L492" s="10" t="s">
        <v>1173</v>
      </c>
    </row>
    <row r="493" spans="1:12">
      <c r="A493" s="10" t="s">
        <v>744</v>
      </c>
      <c r="D493" s="10" t="s">
        <v>260</v>
      </c>
      <c r="E493" s="17" t="s">
        <v>994</v>
      </c>
      <c r="F493" s="9">
        <v>38504</v>
      </c>
      <c r="G493" s="9">
        <v>44713</v>
      </c>
      <c r="H493" s="10">
        <v>28</v>
      </c>
      <c r="I493" s="18" t="s">
        <v>259</v>
      </c>
      <c r="J493" s="10" t="s">
        <v>261</v>
      </c>
      <c r="K493" s="10" t="s">
        <v>262</v>
      </c>
      <c r="L493" s="10" t="s">
        <v>1173</v>
      </c>
    </row>
    <row r="494" spans="1:12">
      <c r="A494" s="10" t="s">
        <v>745</v>
      </c>
      <c r="D494" s="10" t="s">
        <v>260</v>
      </c>
      <c r="E494" s="17" t="s">
        <v>995</v>
      </c>
      <c r="F494" s="9">
        <v>38504</v>
      </c>
      <c r="G494" s="9">
        <v>44713</v>
      </c>
      <c r="H494" s="10">
        <v>28</v>
      </c>
      <c r="I494" s="18" t="s">
        <v>259</v>
      </c>
      <c r="J494" s="10" t="s">
        <v>261</v>
      </c>
      <c r="K494" s="10" t="s">
        <v>262</v>
      </c>
      <c r="L494" s="10" t="s">
        <v>1173</v>
      </c>
    </row>
    <row r="495" spans="1:12">
      <c r="A495" s="10" t="s">
        <v>746</v>
      </c>
      <c r="D495" s="10" t="s">
        <v>260</v>
      </c>
      <c r="E495" s="17" t="s">
        <v>996</v>
      </c>
      <c r="F495" s="9">
        <v>38504</v>
      </c>
      <c r="G495" s="9">
        <v>44713</v>
      </c>
      <c r="H495" s="10">
        <v>28</v>
      </c>
      <c r="I495" s="18" t="s">
        <v>259</v>
      </c>
      <c r="J495" s="10" t="s">
        <v>261</v>
      </c>
      <c r="K495" s="10" t="s">
        <v>262</v>
      </c>
      <c r="L495" s="10" t="s">
        <v>1173</v>
      </c>
    </row>
    <row r="496" spans="1:12">
      <c r="A496" s="10" t="s">
        <v>747</v>
      </c>
      <c r="D496" s="10" t="s">
        <v>260</v>
      </c>
      <c r="E496" s="17" t="s">
        <v>997</v>
      </c>
      <c r="F496" s="9">
        <v>38504</v>
      </c>
      <c r="G496" s="9">
        <v>44713</v>
      </c>
      <c r="H496" s="10">
        <v>28</v>
      </c>
      <c r="I496" s="18" t="s">
        <v>259</v>
      </c>
      <c r="J496" s="10" t="s">
        <v>261</v>
      </c>
      <c r="K496" s="10" t="s">
        <v>262</v>
      </c>
      <c r="L496" s="10" t="s">
        <v>1173</v>
      </c>
    </row>
    <row r="497" spans="1:12">
      <c r="A497" s="10" t="s">
        <v>748</v>
      </c>
      <c r="D497" s="10" t="s">
        <v>260</v>
      </c>
      <c r="E497" s="17" t="s">
        <v>998</v>
      </c>
      <c r="F497" s="9">
        <v>38504</v>
      </c>
      <c r="G497" s="9">
        <v>44713</v>
      </c>
      <c r="H497" s="10">
        <v>28</v>
      </c>
      <c r="I497" s="18" t="s">
        <v>259</v>
      </c>
      <c r="J497" s="10" t="s">
        <v>261</v>
      </c>
      <c r="K497" s="10" t="s">
        <v>262</v>
      </c>
      <c r="L497" s="10" t="s">
        <v>1173</v>
      </c>
    </row>
    <row r="498" spans="1:12">
      <c r="A498" s="10" t="s">
        <v>749</v>
      </c>
      <c r="D498" s="10" t="s">
        <v>260</v>
      </c>
      <c r="E498" s="17" t="s">
        <v>999</v>
      </c>
      <c r="F498" s="9">
        <v>38504</v>
      </c>
      <c r="G498" s="9">
        <v>44713</v>
      </c>
      <c r="H498" s="10">
        <v>28</v>
      </c>
      <c r="I498" s="18" t="s">
        <v>259</v>
      </c>
      <c r="J498" s="10" t="s">
        <v>261</v>
      </c>
      <c r="K498" s="10" t="s">
        <v>262</v>
      </c>
      <c r="L498" s="10" t="s">
        <v>1173</v>
      </c>
    </row>
    <row r="499" spans="1:12">
      <c r="A499" s="10" t="s">
        <v>750</v>
      </c>
      <c r="D499" s="10" t="s">
        <v>260</v>
      </c>
      <c r="E499" s="17" t="s">
        <v>1000</v>
      </c>
      <c r="F499" s="9">
        <v>38504</v>
      </c>
      <c r="G499" s="9">
        <v>44713</v>
      </c>
      <c r="H499" s="10">
        <v>28</v>
      </c>
      <c r="I499" s="18" t="s">
        <v>259</v>
      </c>
      <c r="J499" s="10" t="s">
        <v>261</v>
      </c>
      <c r="K499" s="10" t="s">
        <v>262</v>
      </c>
      <c r="L499" s="10" t="s">
        <v>1173</v>
      </c>
    </row>
    <row r="500" spans="1:12">
      <c r="A500" s="10" t="s">
        <v>751</v>
      </c>
      <c r="D500" s="10" t="s">
        <v>260</v>
      </c>
      <c r="E500" s="17" t="s">
        <v>1001</v>
      </c>
      <c r="F500" s="9">
        <v>38504</v>
      </c>
      <c r="G500" s="9">
        <v>44713</v>
      </c>
      <c r="H500" s="10">
        <v>28</v>
      </c>
      <c r="I500" s="18" t="s">
        <v>259</v>
      </c>
      <c r="J500" s="10" t="s">
        <v>261</v>
      </c>
      <c r="K500" s="10" t="s">
        <v>262</v>
      </c>
      <c r="L500" s="10" t="s">
        <v>1173</v>
      </c>
    </row>
    <row r="501" spans="1:12">
      <c r="A501" s="10" t="s">
        <v>752</v>
      </c>
      <c r="D501" s="10" t="s">
        <v>260</v>
      </c>
      <c r="E501" s="17" t="s">
        <v>1002</v>
      </c>
      <c r="F501" s="9">
        <v>38504</v>
      </c>
      <c r="G501" s="9">
        <v>44713</v>
      </c>
      <c r="H501" s="10">
        <v>28</v>
      </c>
      <c r="I501" s="18" t="s">
        <v>259</v>
      </c>
      <c r="J501" s="10" t="s">
        <v>261</v>
      </c>
      <c r="K501" s="10" t="s">
        <v>262</v>
      </c>
      <c r="L501" s="10" t="s">
        <v>1173</v>
      </c>
    </row>
    <row r="502" spans="1:12">
      <c r="A502" s="10" t="s">
        <v>753</v>
      </c>
      <c r="D502" s="10" t="s">
        <v>260</v>
      </c>
      <c r="E502" s="17" t="s">
        <v>1003</v>
      </c>
      <c r="F502" s="9">
        <v>38504</v>
      </c>
      <c r="G502" s="9">
        <v>44713</v>
      </c>
      <c r="H502" s="10">
        <v>28</v>
      </c>
      <c r="I502" s="18" t="s">
        <v>259</v>
      </c>
      <c r="J502" s="10" t="s">
        <v>261</v>
      </c>
      <c r="K502" s="10" t="s">
        <v>262</v>
      </c>
      <c r="L502" s="10" t="s">
        <v>1173</v>
      </c>
    </row>
    <row r="503" spans="1:12">
      <c r="A503" s="10" t="s">
        <v>754</v>
      </c>
      <c r="D503" s="10" t="s">
        <v>260</v>
      </c>
      <c r="E503" s="17" t="s">
        <v>1004</v>
      </c>
      <c r="F503" s="9">
        <v>38504</v>
      </c>
      <c r="G503" s="9">
        <v>44713</v>
      </c>
      <c r="H503" s="10">
        <v>28</v>
      </c>
      <c r="I503" s="18" t="s">
        <v>259</v>
      </c>
      <c r="J503" s="10" t="s">
        <v>261</v>
      </c>
      <c r="K503" s="10" t="s">
        <v>262</v>
      </c>
      <c r="L503" s="10" t="s">
        <v>1173</v>
      </c>
    </row>
    <row r="504" spans="1:12">
      <c r="A504" s="10" t="s">
        <v>755</v>
      </c>
      <c r="D504" s="10" t="s">
        <v>260</v>
      </c>
      <c r="E504" s="17" t="s">
        <v>1005</v>
      </c>
      <c r="F504" s="9">
        <v>38504</v>
      </c>
      <c r="G504" s="9">
        <v>44713</v>
      </c>
      <c r="H504" s="10">
        <v>28</v>
      </c>
      <c r="I504" s="18" t="s">
        <v>259</v>
      </c>
      <c r="J504" s="10" t="s">
        <v>261</v>
      </c>
      <c r="K504" s="10" t="s">
        <v>262</v>
      </c>
      <c r="L504" s="10" t="s">
        <v>1173</v>
      </c>
    </row>
    <row r="505" spans="1:12">
      <c r="A505" s="10" t="s">
        <v>756</v>
      </c>
      <c r="D505" s="10" t="s">
        <v>260</v>
      </c>
      <c r="E505" s="17" t="s">
        <v>1006</v>
      </c>
      <c r="F505" s="9">
        <v>38504</v>
      </c>
      <c r="G505" s="9">
        <v>44713</v>
      </c>
      <c r="H505" s="10">
        <v>28</v>
      </c>
      <c r="I505" s="18" t="s">
        <v>259</v>
      </c>
      <c r="J505" s="10" t="s">
        <v>261</v>
      </c>
      <c r="K505" s="10" t="s">
        <v>262</v>
      </c>
      <c r="L505" s="10" t="s">
        <v>1173</v>
      </c>
    </row>
    <row r="506" spans="1:12">
      <c r="A506" s="10" t="s">
        <v>757</v>
      </c>
      <c r="D506" s="10" t="s">
        <v>260</v>
      </c>
      <c r="E506" s="17" t="s">
        <v>1007</v>
      </c>
      <c r="F506" s="9">
        <v>38504</v>
      </c>
      <c r="G506" s="9">
        <v>44713</v>
      </c>
      <c r="H506" s="10">
        <v>28</v>
      </c>
      <c r="I506" s="18" t="s">
        <v>259</v>
      </c>
      <c r="J506" s="10" t="s">
        <v>261</v>
      </c>
      <c r="K506" s="10" t="s">
        <v>262</v>
      </c>
      <c r="L506" s="10" t="s">
        <v>1173</v>
      </c>
    </row>
    <row r="507" spans="1:12">
      <c r="A507" s="10" t="s">
        <v>758</v>
      </c>
      <c r="D507" s="10" t="s">
        <v>260</v>
      </c>
      <c r="E507" s="17" t="s">
        <v>1008</v>
      </c>
      <c r="F507" s="9">
        <v>38504</v>
      </c>
      <c r="G507" s="9">
        <v>44713</v>
      </c>
      <c r="H507" s="10">
        <v>28</v>
      </c>
      <c r="I507" s="18" t="s">
        <v>259</v>
      </c>
      <c r="J507" s="10" t="s">
        <v>261</v>
      </c>
      <c r="K507" s="10" t="s">
        <v>262</v>
      </c>
      <c r="L507" s="10" t="s">
        <v>1173</v>
      </c>
    </row>
    <row r="508" spans="1:12">
      <c r="A508" s="10" t="s">
        <v>759</v>
      </c>
      <c r="D508" s="10" t="s">
        <v>260</v>
      </c>
      <c r="E508" s="17" t="s">
        <v>1009</v>
      </c>
      <c r="F508" s="9">
        <v>38504</v>
      </c>
      <c r="G508" s="9">
        <v>44713</v>
      </c>
      <c r="H508" s="10">
        <v>28</v>
      </c>
      <c r="I508" s="18" t="s">
        <v>259</v>
      </c>
      <c r="J508" s="10" t="s">
        <v>261</v>
      </c>
      <c r="K508" s="10" t="s">
        <v>262</v>
      </c>
      <c r="L508" s="10" t="s">
        <v>1173</v>
      </c>
    </row>
    <row r="509" spans="1:12">
      <c r="A509" s="10" t="s">
        <v>760</v>
      </c>
      <c r="D509" s="10" t="s">
        <v>260</v>
      </c>
      <c r="E509" s="17" t="s">
        <v>1010</v>
      </c>
      <c r="F509" s="9">
        <v>38504</v>
      </c>
      <c r="G509" s="9">
        <v>44713</v>
      </c>
      <c r="H509" s="10">
        <v>28</v>
      </c>
      <c r="I509" s="18" t="s">
        <v>259</v>
      </c>
      <c r="J509" s="10" t="s">
        <v>261</v>
      </c>
      <c r="K509" s="10" t="s">
        <v>262</v>
      </c>
      <c r="L509" s="10" t="s">
        <v>1173</v>
      </c>
    </row>
    <row r="510" spans="1:12">
      <c r="A510" s="10" t="s">
        <v>761</v>
      </c>
      <c r="D510" s="10" t="s">
        <v>260</v>
      </c>
      <c r="E510" s="17" t="s">
        <v>1011</v>
      </c>
      <c r="F510" s="9">
        <v>38504</v>
      </c>
      <c r="G510" s="9">
        <v>44713</v>
      </c>
      <c r="H510" s="10">
        <v>28</v>
      </c>
      <c r="I510" s="18" t="s">
        <v>259</v>
      </c>
      <c r="J510" s="10" t="s">
        <v>261</v>
      </c>
      <c r="K510" s="10" t="s">
        <v>262</v>
      </c>
      <c r="L510" s="10" t="s">
        <v>1173</v>
      </c>
    </row>
    <row r="511" spans="1:12">
      <c r="A511" s="10" t="s">
        <v>762</v>
      </c>
      <c r="D511" s="10" t="s">
        <v>260</v>
      </c>
      <c r="E511" s="17" t="s">
        <v>1012</v>
      </c>
      <c r="F511" s="9">
        <v>38504</v>
      </c>
      <c r="G511" s="9">
        <v>44713</v>
      </c>
      <c r="H511" s="10">
        <v>28</v>
      </c>
      <c r="I511" s="18" t="s">
        <v>259</v>
      </c>
      <c r="J511" s="10" t="s">
        <v>261</v>
      </c>
      <c r="K511" s="10" t="s">
        <v>262</v>
      </c>
      <c r="L511" s="10" t="s">
        <v>1173</v>
      </c>
    </row>
    <row r="512" spans="1:12">
      <c r="A512" s="10" t="s">
        <v>1013</v>
      </c>
      <c r="D512" s="10" t="s">
        <v>260</v>
      </c>
      <c r="E512" s="17" t="s">
        <v>1089</v>
      </c>
      <c r="F512" s="9">
        <v>38504</v>
      </c>
      <c r="G512" s="9">
        <v>44713</v>
      </c>
      <c r="H512" s="10">
        <v>28</v>
      </c>
      <c r="I512" s="18" t="s">
        <v>259</v>
      </c>
      <c r="J512" s="10" t="s">
        <v>261</v>
      </c>
      <c r="K512" s="10" t="s">
        <v>262</v>
      </c>
      <c r="L512" s="10" t="s">
        <v>1173</v>
      </c>
    </row>
    <row r="513" spans="1:12">
      <c r="A513" s="10" t="s">
        <v>1014</v>
      </c>
      <c r="D513" s="10" t="s">
        <v>260</v>
      </c>
      <c r="E513" s="17" t="s">
        <v>1090</v>
      </c>
      <c r="F513" s="9">
        <v>38504</v>
      </c>
      <c r="G513" s="9">
        <v>44713</v>
      </c>
      <c r="H513" s="10">
        <v>28</v>
      </c>
      <c r="I513" s="18" t="s">
        <v>259</v>
      </c>
      <c r="J513" s="10" t="s">
        <v>261</v>
      </c>
      <c r="K513" s="10" t="s">
        <v>262</v>
      </c>
      <c r="L513" s="10" t="s">
        <v>1173</v>
      </c>
    </row>
    <row r="514" spans="1:12">
      <c r="A514" s="10" t="s">
        <v>1015</v>
      </c>
      <c r="D514" s="10" t="s">
        <v>260</v>
      </c>
      <c r="E514" s="17" t="s">
        <v>1091</v>
      </c>
      <c r="F514" s="9">
        <v>38504</v>
      </c>
      <c r="G514" s="9">
        <v>44713</v>
      </c>
      <c r="H514" s="10">
        <v>28</v>
      </c>
      <c r="I514" s="18" t="s">
        <v>259</v>
      </c>
      <c r="J514" s="10" t="s">
        <v>261</v>
      </c>
      <c r="K514" s="10" t="s">
        <v>262</v>
      </c>
      <c r="L514" s="10" t="s">
        <v>1173</v>
      </c>
    </row>
    <row r="515" spans="1:12">
      <c r="A515" s="10" t="s">
        <v>1016</v>
      </c>
      <c r="D515" s="10" t="s">
        <v>260</v>
      </c>
      <c r="E515" s="17" t="s">
        <v>1092</v>
      </c>
      <c r="F515" s="9">
        <v>38504</v>
      </c>
      <c r="G515" s="9">
        <v>44713</v>
      </c>
      <c r="H515" s="10">
        <v>28</v>
      </c>
      <c r="I515" s="18" t="s">
        <v>259</v>
      </c>
      <c r="J515" s="10" t="s">
        <v>261</v>
      </c>
      <c r="K515" s="10" t="s">
        <v>262</v>
      </c>
      <c r="L515" s="10" t="s">
        <v>1173</v>
      </c>
    </row>
    <row r="516" spans="1:12">
      <c r="A516" s="10" t="s">
        <v>1017</v>
      </c>
      <c r="D516" s="10" t="s">
        <v>260</v>
      </c>
      <c r="E516" s="17" t="s">
        <v>1093</v>
      </c>
      <c r="F516" s="9">
        <v>38504</v>
      </c>
      <c r="G516" s="9">
        <v>44713</v>
      </c>
      <c r="H516" s="10">
        <v>28</v>
      </c>
      <c r="I516" s="18" t="s">
        <v>259</v>
      </c>
      <c r="J516" s="10" t="s">
        <v>261</v>
      </c>
      <c r="K516" s="10" t="s">
        <v>262</v>
      </c>
      <c r="L516" s="10" t="s">
        <v>1173</v>
      </c>
    </row>
    <row r="517" spans="1:12">
      <c r="A517" s="10" t="s">
        <v>1018</v>
      </c>
      <c r="D517" s="10" t="s">
        <v>260</v>
      </c>
      <c r="E517" s="17" t="s">
        <v>1094</v>
      </c>
      <c r="F517" s="9">
        <v>38504</v>
      </c>
      <c r="G517" s="9">
        <v>44713</v>
      </c>
      <c r="H517" s="10">
        <v>28</v>
      </c>
      <c r="I517" s="18" t="s">
        <v>259</v>
      </c>
      <c r="J517" s="10" t="s">
        <v>261</v>
      </c>
      <c r="K517" s="10" t="s">
        <v>262</v>
      </c>
      <c r="L517" s="10" t="s">
        <v>1173</v>
      </c>
    </row>
    <row r="518" spans="1:12">
      <c r="A518" s="10" t="s">
        <v>1019</v>
      </c>
      <c r="D518" s="10" t="s">
        <v>260</v>
      </c>
      <c r="E518" s="17" t="s">
        <v>1095</v>
      </c>
      <c r="F518" s="9">
        <v>38504</v>
      </c>
      <c r="G518" s="9">
        <v>44713</v>
      </c>
      <c r="H518" s="10">
        <v>28</v>
      </c>
      <c r="I518" s="18" t="s">
        <v>259</v>
      </c>
      <c r="J518" s="10" t="s">
        <v>261</v>
      </c>
      <c r="K518" s="10" t="s">
        <v>262</v>
      </c>
      <c r="L518" s="10" t="s">
        <v>1173</v>
      </c>
    </row>
    <row r="519" spans="1:12">
      <c r="A519" s="10" t="s">
        <v>1020</v>
      </c>
      <c r="D519" s="10" t="s">
        <v>260</v>
      </c>
      <c r="E519" s="17" t="s">
        <v>1096</v>
      </c>
      <c r="F519" s="9">
        <v>38504</v>
      </c>
      <c r="G519" s="9">
        <v>44713</v>
      </c>
      <c r="H519" s="10">
        <v>28</v>
      </c>
      <c r="I519" s="18" t="s">
        <v>259</v>
      </c>
      <c r="J519" s="10" t="s">
        <v>261</v>
      </c>
      <c r="K519" s="10" t="s">
        <v>262</v>
      </c>
      <c r="L519" s="10" t="s">
        <v>1173</v>
      </c>
    </row>
    <row r="520" spans="1:12">
      <c r="A520" s="10" t="s">
        <v>1021</v>
      </c>
      <c r="D520" s="10" t="s">
        <v>260</v>
      </c>
      <c r="E520" s="17" t="s">
        <v>1097</v>
      </c>
      <c r="F520" s="9">
        <v>38504</v>
      </c>
      <c r="G520" s="9">
        <v>44713</v>
      </c>
      <c r="H520" s="10">
        <v>28</v>
      </c>
      <c r="I520" s="18" t="s">
        <v>259</v>
      </c>
      <c r="J520" s="10" t="s">
        <v>261</v>
      </c>
      <c r="K520" s="10" t="s">
        <v>262</v>
      </c>
      <c r="L520" s="10" t="s">
        <v>1173</v>
      </c>
    </row>
    <row r="521" spans="1:12">
      <c r="A521" s="10" t="s">
        <v>1022</v>
      </c>
      <c r="D521" s="10" t="s">
        <v>260</v>
      </c>
      <c r="E521" s="17" t="s">
        <v>1098</v>
      </c>
      <c r="F521" s="9">
        <v>38504</v>
      </c>
      <c r="G521" s="9">
        <v>44713</v>
      </c>
      <c r="H521" s="10">
        <v>28</v>
      </c>
      <c r="I521" s="18" t="s">
        <v>259</v>
      </c>
      <c r="J521" s="10" t="s">
        <v>261</v>
      </c>
      <c r="K521" s="10" t="s">
        <v>262</v>
      </c>
      <c r="L521" s="10" t="s">
        <v>1173</v>
      </c>
    </row>
    <row r="522" spans="1:12">
      <c r="A522" s="10" t="s">
        <v>1023</v>
      </c>
      <c r="D522" s="10" t="s">
        <v>260</v>
      </c>
      <c r="E522" s="17" t="s">
        <v>1099</v>
      </c>
      <c r="F522" s="9">
        <v>38504</v>
      </c>
      <c r="G522" s="9">
        <v>44713</v>
      </c>
      <c r="H522" s="10">
        <v>28</v>
      </c>
      <c r="I522" s="18" t="s">
        <v>259</v>
      </c>
      <c r="J522" s="10" t="s">
        <v>261</v>
      </c>
      <c r="K522" s="10" t="s">
        <v>262</v>
      </c>
      <c r="L522" s="10" t="s">
        <v>1173</v>
      </c>
    </row>
    <row r="523" spans="1:12">
      <c r="A523" s="10" t="s">
        <v>1024</v>
      </c>
      <c r="D523" s="10" t="s">
        <v>260</v>
      </c>
      <c r="E523" s="17" t="s">
        <v>1100</v>
      </c>
      <c r="F523" s="9">
        <v>38504</v>
      </c>
      <c r="G523" s="9">
        <v>44713</v>
      </c>
      <c r="H523" s="10">
        <v>28</v>
      </c>
      <c r="I523" s="18" t="s">
        <v>259</v>
      </c>
      <c r="J523" s="10" t="s">
        <v>261</v>
      </c>
      <c r="K523" s="10" t="s">
        <v>262</v>
      </c>
      <c r="L523" s="10" t="s">
        <v>1173</v>
      </c>
    </row>
    <row r="524" spans="1:12">
      <c r="A524" s="10" t="s">
        <v>1025</v>
      </c>
      <c r="D524" s="10" t="s">
        <v>260</v>
      </c>
      <c r="E524" s="17" t="s">
        <v>1101</v>
      </c>
      <c r="F524" s="9">
        <v>38504</v>
      </c>
      <c r="G524" s="9">
        <v>44713</v>
      </c>
      <c r="H524" s="10">
        <v>28</v>
      </c>
      <c r="I524" s="18" t="s">
        <v>259</v>
      </c>
      <c r="J524" s="10" t="s">
        <v>261</v>
      </c>
      <c r="K524" s="10" t="s">
        <v>262</v>
      </c>
      <c r="L524" s="10" t="s">
        <v>1173</v>
      </c>
    </row>
    <row r="525" spans="1:12">
      <c r="A525" s="10" t="s">
        <v>1026</v>
      </c>
      <c r="D525" s="10" t="s">
        <v>260</v>
      </c>
      <c r="E525" s="17" t="s">
        <v>1102</v>
      </c>
      <c r="F525" s="9">
        <v>38504</v>
      </c>
      <c r="G525" s="9">
        <v>44713</v>
      </c>
      <c r="H525" s="10">
        <v>28</v>
      </c>
      <c r="I525" s="18" t="s">
        <v>259</v>
      </c>
      <c r="J525" s="10" t="s">
        <v>261</v>
      </c>
      <c r="K525" s="10" t="s">
        <v>262</v>
      </c>
      <c r="L525" s="10" t="s">
        <v>1173</v>
      </c>
    </row>
    <row r="526" spans="1:12">
      <c r="A526" s="10" t="s">
        <v>1027</v>
      </c>
      <c r="D526" s="10" t="s">
        <v>260</v>
      </c>
      <c r="E526" s="17" t="s">
        <v>1103</v>
      </c>
      <c r="F526" s="9">
        <v>38504</v>
      </c>
      <c r="G526" s="9">
        <v>44713</v>
      </c>
      <c r="H526" s="10">
        <v>28</v>
      </c>
      <c r="I526" s="18" t="s">
        <v>259</v>
      </c>
      <c r="J526" s="10" t="s">
        <v>261</v>
      </c>
      <c r="K526" s="10" t="s">
        <v>262</v>
      </c>
      <c r="L526" s="10" t="s">
        <v>1173</v>
      </c>
    </row>
    <row r="527" spans="1:12">
      <c r="A527" s="10" t="s">
        <v>1028</v>
      </c>
      <c r="D527" s="10" t="s">
        <v>260</v>
      </c>
      <c r="E527" s="17" t="s">
        <v>1104</v>
      </c>
      <c r="F527" s="9">
        <v>38504</v>
      </c>
      <c r="G527" s="9">
        <v>44713</v>
      </c>
      <c r="H527" s="10">
        <v>28</v>
      </c>
      <c r="I527" s="18" t="s">
        <v>259</v>
      </c>
      <c r="J527" s="10" t="s">
        <v>261</v>
      </c>
      <c r="K527" s="10" t="s">
        <v>262</v>
      </c>
      <c r="L527" s="10" t="s">
        <v>1173</v>
      </c>
    </row>
    <row r="528" spans="1:12">
      <c r="A528" s="10" t="s">
        <v>1029</v>
      </c>
      <c r="D528" s="10" t="s">
        <v>260</v>
      </c>
      <c r="E528" s="17" t="s">
        <v>1105</v>
      </c>
      <c r="F528" s="9">
        <v>38504</v>
      </c>
      <c r="G528" s="9">
        <v>44713</v>
      </c>
      <c r="H528" s="10">
        <v>28</v>
      </c>
      <c r="I528" s="18" t="s">
        <v>259</v>
      </c>
      <c r="J528" s="10" t="s">
        <v>261</v>
      </c>
      <c r="K528" s="10" t="s">
        <v>262</v>
      </c>
      <c r="L528" s="10" t="s">
        <v>1173</v>
      </c>
    </row>
    <row r="529" spans="1:12">
      <c r="A529" s="10" t="s">
        <v>1030</v>
      </c>
      <c r="D529" s="10" t="s">
        <v>260</v>
      </c>
      <c r="E529" s="17" t="s">
        <v>1106</v>
      </c>
      <c r="F529" s="9">
        <v>38504</v>
      </c>
      <c r="G529" s="9">
        <v>44713</v>
      </c>
      <c r="H529" s="10">
        <v>28</v>
      </c>
      <c r="I529" s="18" t="s">
        <v>259</v>
      </c>
      <c r="J529" s="10" t="s">
        <v>261</v>
      </c>
      <c r="K529" s="10" t="s">
        <v>262</v>
      </c>
      <c r="L529" s="10" t="s">
        <v>1173</v>
      </c>
    </row>
    <row r="530" spans="1:12">
      <c r="A530" s="10" t="s">
        <v>1031</v>
      </c>
      <c r="D530" s="10" t="s">
        <v>260</v>
      </c>
      <c r="E530" s="17" t="s">
        <v>1107</v>
      </c>
      <c r="F530" s="9">
        <v>38504</v>
      </c>
      <c r="G530" s="9">
        <v>44713</v>
      </c>
      <c r="H530" s="10">
        <v>28</v>
      </c>
      <c r="I530" s="18" t="s">
        <v>259</v>
      </c>
      <c r="J530" s="10" t="s">
        <v>261</v>
      </c>
      <c r="K530" s="10" t="s">
        <v>262</v>
      </c>
      <c r="L530" s="10" t="s">
        <v>1173</v>
      </c>
    </row>
    <row r="531" spans="1:12">
      <c r="A531" s="10" t="s">
        <v>1032</v>
      </c>
      <c r="D531" s="10" t="s">
        <v>260</v>
      </c>
      <c r="E531" s="17" t="s">
        <v>1108</v>
      </c>
      <c r="F531" s="9">
        <v>38504</v>
      </c>
      <c r="G531" s="9">
        <v>44713</v>
      </c>
      <c r="H531" s="10">
        <v>28</v>
      </c>
      <c r="I531" s="18" t="s">
        <v>259</v>
      </c>
      <c r="J531" s="10" t="s">
        <v>261</v>
      </c>
      <c r="K531" s="10" t="s">
        <v>262</v>
      </c>
      <c r="L531" s="10" t="s">
        <v>1173</v>
      </c>
    </row>
    <row r="532" spans="1:12">
      <c r="A532" s="10" t="s">
        <v>1033</v>
      </c>
      <c r="D532" s="10" t="s">
        <v>260</v>
      </c>
      <c r="E532" s="17" t="s">
        <v>1109</v>
      </c>
      <c r="F532" s="9">
        <v>38504</v>
      </c>
      <c r="G532" s="9">
        <v>44713</v>
      </c>
      <c r="H532" s="10">
        <v>28</v>
      </c>
      <c r="I532" s="18" t="s">
        <v>259</v>
      </c>
      <c r="J532" s="10" t="s">
        <v>261</v>
      </c>
      <c r="K532" s="10" t="s">
        <v>262</v>
      </c>
      <c r="L532" s="10" t="s">
        <v>1173</v>
      </c>
    </row>
    <row r="533" spans="1:12">
      <c r="A533" s="10" t="s">
        <v>1034</v>
      </c>
      <c r="D533" s="10" t="s">
        <v>260</v>
      </c>
      <c r="E533" s="17" t="s">
        <v>1110</v>
      </c>
      <c r="F533" s="9">
        <v>38504</v>
      </c>
      <c r="G533" s="9">
        <v>44713</v>
      </c>
      <c r="H533" s="10">
        <v>28</v>
      </c>
      <c r="I533" s="18" t="s">
        <v>259</v>
      </c>
      <c r="J533" s="10" t="s">
        <v>261</v>
      </c>
      <c r="K533" s="10" t="s">
        <v>262</v>
      </c>
      <c r="L533" s="10" t="s">
        <v>1173</v>
      </c>
    </row>
    <row r="534" spans="1:12">
      <c r="A534" s="10" t="s">
        <v>1035</v>
      </c>
      <c r="D534" s="10" t="s">
        <v>260</v>
      </c>
      <c r="E534" s="17" t="s">
        <v>1111</v>
      </c>
      <c r="F534" s="9">
        <v>38504</v>
      </c>
      <c r="G534" s="9">
        <v>44713</v>
      </c>
      <c r="H534" s="10">
        <v>28</v>
      </c>
      <c r="I534" s="18" t="s">
        <v>259</v>
      </c>
      <c r="J534" s="10" t="s">
        <v>261</v>
      </c>
      <c r="K534" s="10" t="s">
        <v>262</v>
      </c>
      <c r="L534" s="10" t="s">
        <v>1173</v>
      </c>
    </row>
    <row r="535" spans="1:12">
      <c r="A535" s="10" t="s">
        <v>1036</v>
      </c>
      <c r="D535" s="10" t="s">
        <v>260</v>
      </c>
      <c r="E535" s="17" t="s">
        <v>1112</v>
      </c>
      <c r="F535" s="9">
        <v>38504</v>
      </c>
      <c r="G535" s="9">
        <v>44713</v>
      </c>
      <c r="H535" s="10">
        <v>28</v>
      </c>
      <c r="I535" s="18" t="s">
        <v>259</v>
      </c>
      <c r="J535" s="10" t="s">
        <v>261</v>
      </c>
      <c r="K535" s="10" t="s">
        <v>262</v>
      </c>
      <c r="L535" s="10" t="s">
        <v>1173</v>
      </c>
    </row>
    <row r="536" spans="1:12">
      <c r="A536" s="10" t="s">
        <v>1037</v>
      </c>
      <c r="D536" s="10" t="s">
        <v>260</v>
      </c>
      <c r="E536" s="17" t="s">
        <v>1113</v>
      </c>
      <c r="F536" s="9">
        <v>38504</v>
      </c>
      <c r="G536" s="9">
        <v>44713</v>
      </c>
      <c r="H536" s="10">
        <v>28</v>
      </c>
      <c r="I536" s="18" t="s">
        <v>259</v>
      </c>
      <c r="J536" s="10" t="s">
        <v>261</v>
      </c>
      <c r="K536" s="10" t="s">
        <v>262</v>
      </c>
      <c r="L536" s="10" t="s">
        <v>1173</v>
      </c>
    </row>
    <row r="537" spans="1:12">
      <c r="A537" s="10" t="s">
        <v>1038</v>
      </c>
      <c r="D537" s="10" t="s">
        <v>260</v>
      </c>
      <c r="E537" s="17" t="s">
        <v>1114</v>
      </c>
      <c r="F537" s="9">
        <v>38504</v>
      </c>
      <c r="G537" s="9">
        <v>44713</v>
      </c>
      <c r="H537" s="10">
        <v>28</v>
      </c>
      <c r="I537" s="18" t="s">
        <v>259</v>
      </c>
      <c r="J537" s="10" t="s">
        <v>261</v>
      </c>
      <c r="K537" s="10" t="s">
        <v>262</v>
      </c>
      <c r="L537" s="10" t="s">
        <v>1173</v>
      </c>
    </row>
    <row r="538" spans="1:12">
      <c r="A538" s="10" t="s">
        <v>1039</v>
      </c>
      <c r="D538" s="10" t="s">
        <v>260</v>
      </c>
      <c r="E538" s="17" t="s">
        <v>1115</v>
      </c>
      <c r="F538" s="9">
        <v>38504</v>
      </c>
      <c r="G538" s="9">
        <v>44713</v>
      </c>
      <c r="H538" s="10">
        <v>28</v>
      </c>
      <c r="I538" s="18" t="s">
        <v>259</v>
      </c>
      <c r="J538" s="10" t="s">
        <v>261</v>
      </c>
      <c r="K538" s="10" t="s">
        <v>262</v>
      </c>
      <c r="L538" s="10" t="s">
        <v>1173</v>
      </c>
    </row>
    <row r="539" spans="1:12">
      <c r="A539" s="10" t="s">
        <v>1040</v>
      </c>
      <c r="D539" s="10" t="s">
        <v>260</v>
      </c>
      <c r="E539" s="17" t="s">
        <v>1116</v>
      </c>
      <c r="F539" s="9">
        <v>38504</v>
      </c>
      <c r="G539" s="9">
        <v>44713</v>
      </c>
      <c r="H539" s="10">
        <v>28</v>
      </c>
      <c r="I539" s="18" t="s">
        <v>259</v>
      </c>
      <c r="J539" s="10" t="s">
        <v>261</v>
      </c>
      <c r="K539" s="10" t="s">
        <v>262</v>
      </c>
      <c r="L539" s="10" t="s">
        <v>1173</v>
      </c>
    </row>
    <row r="540" spans="1:12">
      <c r="A540" s="10" t="s">
        <v>1041</v>
      </c>
      <c r="D540" s="10" t="s">
        <v>260</v>
      </c>
      <c r="E540" s="17" t="s">
        <v>1117</v>
      </c>
      <c r="F540" s="9">
        <v>38504</v>
      </c>
      <c r="G540" s="9">
        <v>44713</v>
      </c>
      <c r="H540" s="10">
        <v>28</v>
      </c>
      <c r="I540" s="18" t="s">
        <v>259</v>
      </c>
      <c r="J540" s="10" t="s">
        <v>261</v>
      </c>
      <c r="K540" s="10" t="s">
        <v>262</v>
      </c>
      <c r="L540" s="10" t="s">
        <v>1173</v>
      </c>
    </row>
    <row r="541" spans="1:12">
      <c r="A541" s="10" t="s">
        <v>1042</v>
      </c>
      <c r="D541" s="10" t="s">
        <v>260</v>
      </c>
      <c r="E541" s="17" t="s">
        <v>1118</v>
      </c>
      <c r="F541" s="9">
        <v>38504</v>
      </c>
      <c r="G541" s="9">
        <v>44713</v>
      </c>
      <c r="H541" s="10">
        <v>28</v>
      </c>
      <c r="I541" s="18" t="s">
        <v>259</v>
      </c>
      <c r="J541" s="10" t="s">
        <v>261</v>
      </c>
      <c r="K541" s="10" t="s">
        <v>262</v>
      </c>
      <c r="L541" s="10" t="s">
        <v>1173</v>
      </c>
    </row>
    <row r="542" spans="1:12">
      <c r="A542" s="10" t="s">
        <v>1043</v>
      </c>
      <c r="D542" s="10" t="s">
        <v>260</v>
      </c>
      <c r="E542" s="17" t="s">
        <v>1119</v>
      </c>
      <c r="F542" s="9">
        <v>38504</v>
      </c>
      <c r="G542" s="9">
        <v>44713</v>
      </c>
      <c r="H542" s="10">
        <v>28</v>
      </c>
      <c r="I542" s="18" t="s">
        <v>259</v>
      </c>
      <c r="J542" s="10" t="s">
        <v>261</v>
      </c>
      <c r="K542" s="10" t="s">
        <v>262</v>
      </c>
      <c r="L542" s="10" t="s">
        <v>1173</v>
      </c>
    </row>
    <row r="543" spans="1:12">
      <c r="A543" s="10" t="s">
        <v>1044</v>
      </c>
      <c r="D543" s="10" t="s">
        <v>260</v>
      </c>
      <c r="E543" s="17" t="s">
        <v>1120</v>
      </c>
      <c r="F543" s="9">
        <v>38504</v>
      </c>
      <c r="G543" s="9">
        <v>44713</v>
      </c>
      <c r="H543" s="10">
        <v>28</v>
      </c>
      <c r="I543" s="18" t="s">
        <v>259</v>
      </c>
      <c r="J543" s="10" t="s">
        <v>261</v>
      </c>
      <c r="K543" s="10" t="s">
        <v>262</v>
      </c>
      <c r="L543" s="10" t="s">
        <v>1173</v>
      </c>
    </row>
    <row r="544" spans="1:12">
      <c r="A544" s="10" t="s">
        <v>1045</v>
      </c>
      <c r="D544" s="10" t="s">
        <v>260</v>
      </c>
      <c r="E544" s="17" t="s">
        <v>1121</v>
      </c>
      <c r="F544" s="9">
        <v>38504</v>
      </c>
      <c r="G544" s="9">
        <v>44713</v>
      </c>
      <c r="H544" s="10">
        <v>28</v>
      </c>
      <c r="I544" s="18" t="s">
        <v>259</v>
      </c>
      <c r="J544" s="10" t="s">
        <v>261</v>
      </c>
      <c r="K544" s="10" t="s">
        <v>262</v>
      </c>
      <c r="L544" s="10" t="s">
        <v>1173</v>
      </c>
    </row>
    <row r="545" spans="1:12">
      <c r="A545" s="10" t="s">
        <v>1046</v>
      </c>
      <c r="D545" s="10" t="s">
        <v>260</v>
      </c>
      <c r="E545" s="17" t="s">
        <v>1122</v>
      </c>
      <c r="F545" s="9">
        <v>38504</v>
      </c>
      <c r="G545" s="9">
        <v>44713</v>
      </c>
      <c r="H545" s="10">
        <v>28</v>
      </c>
      <c r="I545" s="18" t="s">
        <v>259</v>
      </c>
      <c r="J545" s="10" t="s">
        <v>261</v>
      </c>
      <c r="K545" s="10" t="s">
        <v>262</v>
      </c>
      <c r="L545" s="10" t="s">
        <v>1173</v>
      </c>
    </row>
    <row r="546" spans="1:12">
      <c r="A546" s="10" t="s">
        <v>1047</v>
      </c>
      <c r="D546" s="10" t="s">
        <v>260</v>
      </c>
      <c r="E546" s="17" t="s">
        <v>1123</v>
      </c>
      <c r="F546" s="9">
        <v>38504</v>
      </c>
      <c r="G546" s="9">
        <v>44713</v>
      </c>
      <c r="H546" s="10">
        <v>28</v>
      </c>
      <c r="I546" s="18" t="s">
        <v>259</v>
      </c>
      <c r="J546" s="10" t="s">
        <v>261</v>
      </c>
      <c r="K546" s="10" t="s">
        <v>262</v>
      </c>
      <c r="L546" s="10" t="s">
        <v>1173</v>
      </c>
    </row>
    <row r="547" spans="1:12">
      <c r="A547" s="10" t="s">
        <v>1048</v>
      </c>
      <c r="D547" s="10" t="s">
        <v>260</v>
      </c>
      <c r="E547" s="17" t="s">
        <v>1124</v>
      </c>
      <c r="F547" s="9">
        <v>38504</v>
      </c>
      <c r="G547" s="9">
        <v>44713</v>
      </c>
      <c r="H547" s="10">
        <v>28</v>
      </c>
      <c r="I547" s="18" t="s">
        <v>259</v>
      </c>
      <c r="J547" s="10" t="s">
        <v>261</v>
      </c>
      <c r="K547" s="10" t="s">
        <v>262</v>
      </c>
      <c r="L547" s="10" t="s">
        <v>1173</v>
      </c>
    </row>
    <row r="548" spans="1:12">
      <c r="A548" s="10" t="s">
        <v>1049</v>
      </c>
      <c r="D548" s="10" t="s">
        <v>260</v>
      </c>
      <c r="E548" s="17" t="s">
        <v>1125</v>
      </c>
      <c r="F548" s="9">
        <v>38504</v>
      </c>
      <c r="G548" s="9">
        <v>44713</v>
      </c>
      <c r="H548" s="10">
        <v>28</v>
      </c>
      <c r="I548" s="18" t="s">
        <v>259</v>
      </c>
      <c r="J548" s="10" t="s">
        <v>261</v>
      </c>
      <c r="K548" s="10" t="s">
        <v>262</v>
      </c>
      <c r="L548" s="10" t="s">
        <v>1173</v>
      </c>
    </row>
    <row r="549" spans="1:12">
      <c r="A549" s="10" t="s">
        <v>1050</v>
      </c>
      <c r="D549" s="10" t="s">
        <v>260</v>
      </c>
      <c r="E549" s="17" t="s">
        <v>1126</v>
      </c>
      <c r="F549" s="9">
        <v>38504</v>
      </c>
      <c r="G549" s="9">
        <v>44713</v>
      </c>
      <c r="H549" s="10">
        <v>28</v>
      </c>
      <c r="I549" s="18" t="s">
        <v>259</v>
      </c>
      <c r="J549" s="10" t="s">
        <v>261</v>
      </c>
      <c r="K549" s="10" t="s">
        <v>262</v>
      </c>
      <c r="L549" s="10" t="s">
        <v>1173</v>
      </c>
    </row>
    <row r="550" spans="1:12">
      <c r="A550" s="10" t="s">
        <v>1051</v>
      </c>
      <c r="D550" s="10" t="s">
        <v>260</v>
      </c>
      <c r="E550" s="17" t="s">
        <v>1127</v>
      </c>
      <c r="F550" s="9">
        <v>38504</v>
      </c>
      <c r="G550" s="9">
        <v>44713</v>
      </c>
      <c r="H550" s="10">
        <v>28</v>
      </c>
      <c r="I550" s="18" t="s">
        <v>259</v>
      </c>
      <c r="J550" s="10" t="s">
        <v>261</v>
      </c>
      <c r="K550" s="10" t="s">
        <v>262</v>
      </c>
      <c r="L550" s="10" t="s">
        <v>1173</v>
      </c>
    </row>
    <row r="551" spans="1:12">
      <c r="A551" s="10" t="s">
        <v>1052</v>
      </c>
      <c r="D551" s="10" t="s">
        <v>260</v>
      </c>
      <c r="E551" s="17" t="s">
        <v>1128</v>
      </c>
      <c r="F551" s="9">
        <v>38504</v>
      </c>
      <c r="G551" s="9">
        <v>44713</v>
      </c>
      <c r="H551" s="10">
        <v>28</v>
      </c>
      <c r="I551" s="18" t="s">
        <v>259</v>
      </c>
      <c r="J551" s="10" t="s">
        <v>261</v>
      </c>
      <c r="K551" s="10" t="s">
        <v>262</v>
      </c>
      <c r="L551" s="10" t="s">
        <v>1173</v>
      </c>
    </row>
    <row r="552" spans="1:12">
      <c r="A552" s="10" t="s">
        <v>1053</v>
      </c>
      <c r="D552" s="10" t="s">
        <v>260</v>
      </c>
      <c r="E552" s="17" t="s">
        <v>1129</v>
      </c>
      <c r="F552" s="9">
        <v>38504</v>
      </c>
      <c r="G552" s="9">
        <v>44713</v>
      </c>
      <c r="H552" s="10">
        <v>28</v>
      </c>
      <c r="I552" s="18" t="s">
        <v>259</v>
      </c>
      <c r="J552" s="10" t="s">
        <v>261</v>
      </c>
      <c r="K552" s="10" t="s">
        <v>262</v>
      </c>
      <c r="L552" s="10" t="s">
        <v>1173</v>
      </c>
    </row>
    <row r="553" spans="1:12">
      <c r="A553" s="10" t="s">
        <v>1054</v>
      </c>
      <c r="D553" s="10" t="s">
        <v>260</v>
      </c>
      <c r="E553" s="17" t="s">
        <v>1130</v>
      </c>
      <c r="F553" s="9">
        <v>38504</v>
      </c>
      <c r="G553" s="9">
        <v>44713</v>
      </c>
      <c r="H553" s="10">
        <v>28</v>
      </c>
      <c r="I553" s="18" t="s">
        <v>259</v>
      </c>
      <c r="J553" s="10" t="s">
        <v>261</v>
      </c>
      <c r="K553" s="10" t="s">
        <v>262</v>
      </c>
      <c r="L553" s="10" t="s">
        <v>1173</v>
      </c>
    </row>
    <row r="554" spans="1:12">
      <c r="A554" s="10" t="s">
        <v>1055</v>
      </c>
      <c r="D554" s="10" t="s">
        <v>260</v>
      </c>
      <c r="E554" s="17" t="s">
        <v>1131</v>
      </c>
      <c r="F554" s="9">
        <v>38504</v>
      </c>
      <c r="G554" s="9">
        <v>44713</v>
      </c>
      <c r="H554" s="10">
        <v>28</v>
      </c>
      <c r="I554" s="18" t="s">
        <v>259</v>
      </c>
      <c r="J554" s="10" t="s">
        <v>261</v>
      </c>
      <c r="K554" s="10" t="s">
        <v>262</v>
      </c>
      <c r="L554" s="10" t="s">
        <v>1173</v>
      </c>
    </row>
    <row r="555" spans="1:12">
      <c r="A555" s="10" t="s">
        <v>1056</v>
      </c>
      <c r="D555" s="10" t="s">
        <v>260</v>
      </c>
      <c r="E555" s="17" t="s">
        <v>1132</v>
      </c>
      <c r="F555" s="9">
        <v>38504</v>
      </c>
      <c r="G555" s="9">
        <v>44713</v>
      </c>
      <c r="H555" s="10">
        <v>28</v>
      </c>
      <c r="I555" s="18" t="s">
        <v>259</v>
      </c>
      <c r="J555" s="10" t="s">
        <v>261</v>
      </c>
      <c r="K555" s="10" t="s">
        <v>262</v>
      </c>
      <c r="L555" s="10" t="s">
        <v>1173</v>
      </c>
    </row>
    <row r="556" spans="1:12">
      <c r="A556" s="10" t="s">
        <v>1057</v>
      </c>
      <c r="D556" s="10" t="s">
        <v>260</v>
      </c>
      <c r="E556" s="17" t="s">
        <v>1133</v>
      </c>
      <c r="F556" s="9">
        <v>38504</v>
      </c>
      <c r="G556" s="9">
        <v>44713</v>
      </c>
      <c r="H556" s="10">
        <v>28</v>
      </c>
      <c r="I556" s="18" t="s">
        <v>259</v>
      </c>
      <c r="J556" s="10" t="s">
        <v>261</v>
      </c>
      <c r="K556" s="10" t="s">
        <v>262</v>
      </c>
      <c r="L556" s="10" t="s">
        <v>1173</v>
      </c>
    </row>
    <row r="557" spans="1:12">
      <c r="A557" s="10" t="s">
        <v>1058</v>
      </c>
      <c r="D557" s="10" t="s">
        <v>260</v>
      </c>
      <c r="E557" s="17" t="s">
        <v>1134</v>
      </c>
      <c r="F557" s="9">
        <v>38504</v>
      </c>
      <c r="G557" s="9">
        <v>44713</v>
      </c>
      <c r="H557" s="10">
        <v>28</v>
      </c>
      <c r="I557" s="18" t="s">
        <v>259</v>
      </c>
      <c r="J557" s="10" t="s">
        <v>261</v>
      </c>
      <c r="K557" s="10" t="s">
        <v>262</v>
      </c>
      <c r="L557" s="10" t="s">
        <v>1173</v>
      </c>
    </row>
    <row r="558" spans="1:12">
      <c r="A558" s="10" t="s">
        <v>1059</v>
      </c>
      <c r="D558" s="10" t="s">
        <v>260</v>
      </c>
      <c r="E558" s="17" t="s">
        <v>1135</v>
      </c>
      <c r="F558" s="9">
        <v>38504</v>
      </c>
      <c r="G558" s="9">
        <v>44713</v>
      </c>
      <c r="H558" s="10">
        <v>28</v>
      </c>
      <c r="I558" s="18" t="s">
        <v>259</v>
      </c>
      <c r="J558" s="10" t="s">
        <v>261</v>
      </c>
      <c r="K558" s="10" t="s">
        <v>262</v>
      </c>
      <c r="L558" s="10" t="s">
        <v>1173</v>
      </c>
    </row>
    <row r="559" spans="1:12">
      <c r="A559" s="10" t="s">
        <v>1060</v>
      </c>
      <c r="D559" s="10" t="s">
        <v>260</v>
      </c>
      <c r="E559" s="17" t="s">
        <v>1136</v>
      </c>
      <c r="F559" s="9">
        <v>38504</v>
      </c>
      <c r="G559" s="9">
        <v>44713</v>
      </c>
      <c r="H559" s="10">
        <v>28</v>
      </c>
      <c r="I559" s="18" t="s">
        <v>259</v>
      </c>
      <c r="J559" s="10" t="s">
        <v>261</v>
      </c>
      <c r="K559" s="10" t="s">
        <v>262</v>
      </c>
      <c r="L559" s="10" t="s">
        <v>1173</v>
      </c>
    </row>
    <row r="560" spans="1:12">
      <c r="A560" s="10" t="s">
        <v>1061</v>
      </c>
      <c r="D560" s="10" t="s">
        <v>260</v>
      </c>
      <c r="E560" s="17" t="s">
        <v>1137</v>
      </c>
      <c r="F560" s="9">
        <v>38504</v>
      </c>
      <c r="G560" s="9">
        <v>44713</v>
      </c>
      <c r="H560" s="10">
        <v>28</v>
      </c>
      <c r="I560" s="18" t="s">
        <v>259</v>
      </c>
      <c r="J560" s="10" t="s">
        <v>261</v>
      </c>
      <c r="K560" s="10" t="s">
        <v>262</v>
      </c>
      <c r="L560" s="10" t="s">
        <v>1173</v>
      </c>
    </row>
    <row r="561" spans="1:12">
      <c r="A561" s="10" t="s">
        <v>1062</v>
      </c>
      <c r="D561" s="10" t="s">
        <v>260</v>
      </c>
      <c r="E561" s="17" t="s">
        <v>1138</v>
      </c>
      <c r="F561" s="9">
        <v>38504</v>
      </c>
      <c r="G561" s="9">
        <v>44713</v>
      </c>
      <c r="H561" s="10">
        <v>28</v>
      </c>
      <c r="I561" s="18" t="s">
        <v>259</v>
      </c>
      <c r="J561" s="10" t="s">
        <v>261</v>
      </c>
      <c r="K561" s="10" t="s">
        <v>262</v>
      </c>
      <c r="L561" s="10" t="s">
        <v>1173</v>
      </c>
    </row>
    <row r="562" spans="1:12">
      <c r="A562" s="10" t="s">
        <v>1063</v>
      </c>
      <c r="D562" s="10" t="s">
        <v>260</v>
      </c>
      <c r="E562" s="17" t="s">
        <v>1139</v>
      </c>
      <c r="F562" s="9">
        <v>38504</v>
      </c>
      <c r="G562" s="9">
        <v>44713</v>
      </c>
      <c r="H562" s="10">
        <v>28</v>
      </c>
      <c r="I562" s="18" t="s">
        <v>259</v>
      </c>
      <c r="J562" s="10" t="s">
        <v>261</v>
      </c>
      <c r="K562" s="10" t="s">
        <v>262</v>
      </c>
      <c r="L562" s="10" t="s">
        <v>1173</v>
      </c>
    </row>
    <row r="563" spans="1:12">
      <c r="A563" s="10" t="s">
        <v>1064</v>
      </c>
      <c r="D563" s="10" t="s">
        <v>260</v>
      </c>
      <c r="E563" s="17" t="s">
        <v>1140</v>
      </c>
      <c r="F563" s="9">
        <v>38504</v>
      </c>
      <c r="G563" s="9">
        <v>44713</v>
      </c>
      <c r="H563" s="10">
        <v>28</v>
      </c>
      <c r="I563" s="18" t="s">
        <v>259</v>
      </c>
      <c r="J563" s="10" t="s">
        <v>261</v>
      </c>
      <c r="K563" s="10" t="s">
        <v>262</v>
      </c>
      <c r="L563" s="10" t="s">
        <v>1173</v>
      </c>
    </row>
    <row r="564" spans="1:12">
      <c r="A564" s="10" t="s">
        <v>1065</v>
      </c>
      <c r="D564" s="10" t="s">
        <v>260</v>
      </c>
      <c r="E564" s="17" t="s">
        <v>1141</v>
      </c>
      <c r="F564" s="9">
        <v>38504</v>
      </c>
      <c r="G564" s="9">
        <v>44713</v>
      </c>
      <c r="H564" s="10">
        <v>28</v>
      </c>
      <c r="I564" s="18" t="s">
        <v>259</v>
      </c>
      <c r="J564" s="10" t="s">
        <v>261</v>
      </c>
      <c r="K564" s="10" t="s">
        <v>262</v>
      </c>
      <c r="L564" s="10" t="s">
        <v>1173</v>
      </c>
    </row>
    <row r="565" spans="1:12">
      <c r="A565" s="10" t="s">
        <v>1066</v>
      </c>
      <c r="D565" s="10" t="s">
        <v>260</v>
      </c>
      <c r="E565" s="17" t="s">
        <v>1142</v>
      </c>
      <c r="F565" s="9">
        <v>38504</v>
      </c>
      <c r="G565" s="9">
        <v>44713</v>
      </c>
      <c r="H565" s="10">
        <v>28</v>
      </c>
      <c r="I565" s="18" t="s">
        <v>259</v>
      </c>
      <c r="J565" s="10" t="s">
        <v>261</v>
      </c>
      <c r="K565" s="10" t="s">
        <v>262</v>
      </c>
      <c r="L565" s="10" t="s">
        <v>1173</v>
      </c>
    </row>
    <row r="566" spans="1:12">
      <c r="A566" s="10" t="s">
        <v>1067</v>
      </c>
      <c r="D566" s="10" t="s">
        <v>260</v>
      </c>
      <c r="E566" s="17" t="s">
        <v>1143</v>
      </c>
      <c r="F566" s="9">
        <v>38504</v>
      </c>
      <c r="G566" s="9">
        <v>44713</v>
      </c>
      <c r="H566" s="10">
        <v>28</v>
      </c>
      <c r="I566" s="18" t="s">
        <v>259</v>
      </c>
      <c r="J566" s="10" t="s">
        <v>261</v>
      </c>
      <c r="K566" s="10" t="s">
        <v>262</v>
      </c>
      <c r="L566" s="10" t="s">
        <v>1173</v>
      </c>
    </row>
    <row r="567" spans="1:12">
      <c r="A567" s="10" t="s">
        <v>1068</v>
      </c>
      <c r="D567" s="10" t="s">
        <v>260</v>
      </c>
      <c r="E567" s="17" t="s">
        <v>1144</v>
      </c>
      <c r="F567" s="9">
        <v>38504</v>
      </c>
      <c r="G567" s="9">
        <v>44713</v>
      </c>
      <c r="H567" s="10">
        <v>28</v>
      </c>
      <c r="I567" s="18" t="s">
        <v>259</v>
      </c>
      <c r="J567" s="10" t="s">
        <v>261</v>
      </c>
      <c r="K567" s="10" t="s">
        <v>262</v>
      </c>
      <c r="L567" s="10" t="s">
        <v>1173</v>
      </c>
    </row>
    <row r="568" spans="1:12">
      <c r="A568" s="10" t="s">
        <v>1069</v>
      </c>
      <c r="D568" s="10" t="s">
        <v>260</v>
      </c>
      <c r="E568" s="17" t="s">
        <v>1145</v>
      </c>
      <c r="F568" s="9">
        <v>38504</v>
      </c>
      <c r="G568" s="9">
        <v>44713</v>
      </c>
      <c r="H568" s="10">
        <v>28</v>
      </c>
      <c r="I568" s="18" t="s">
        <v>259</v>
      </c>
      <c r="J568" s="10" t="s">
        <v>261</v>
      </c>
      <c r="K568" s="10" t="s">
        <v>262</v>
      </c>
      <c r="L568" s="10" t="s">
        <v>1173</v>
      </c>
    </row>
    <row r="569" spans="1:12">
      <c r="A569" s="10" t="s">
        <v>1070</v>
      </c>
      <c r="D569" s="10" t="s">
        <v>260</v>
      </c>
      <c r="E569" s="17" t="s">
        <v>1146</v>
      </c>
      <c r="F569" s="9">
        <v>38504</v>
      </c>
      <c r="G569" s="9">
        <v>44713</v>
      </c>
      <c r="H569" s="10">
        <v>28</v>
      </c>
      <c r="I569" s="18" t="s">
        <v>259</v>
      </c>
      <c r="J569" s="10" t="s">
        <v>261</v>
      </c>
      <c r="K569" s="10" t="s">
        <v>262</v>
      </c>
      <c r="L569" s="10" t="s">
        <v>1173</v>
      </c>
    </row>
    <row r="570" spans="1:12">
      <c r="A570" s="10" t="s">
        <v>1071</v>
      </c>
      <c r="D570" s="10" t="s">
        <v>260</v>
      </c>
      <c r="E570" s="17" t="s">
        <v>1147</v>
      </c>
      <c r="F570" s="9">
        <v>38504</v>
      </c>
      <c r="G570" s="9">
        <v>44713</v>
      </c>
      <c r="H570" s="10">
        <v>28</v>
      </c>
      <c r="I570" s="18" t="s">
        <v>259</v>
      </c>
      <c r="J570" s="10" t="s">
        <v>261</v>
      </c>
      <c r="K570" s="10" t="s">
        <v>262</v>
      </c>
      <c r="L570" s="10" t="s">
        <v>1173</v>
      </c>
    </row>
    <row r="571" spans="1:12">
      <c r="A571" s="10" t="s">
        <v>1072</v>
      </c>
      <c r="D571" s="10" t="s">
        <v>260</v>
      </c>
      <c r="E571" s="17" t="s">
        <v>1148</v>
      </c>
      <c r="F571" s="9">
        <v>38504</v>
      </c>
      <c r="G571" s="9">
        <v>44713</v>
      </c>
      <c r="H571" s="10">
        <v>28</v>
      </c>
      <c r="I571" s="18" t="s">
        <v>259</v>
      </c>
      <c r="J571" s="10" t="s">
        <v>261</v>
      </c>
      <c r="K571" s="10" t="s">
        <v>262</v>
      </c>
      <c r="L571" s="10" t="s">
        <v>1173</v>
      </c>
    </row>
    <row r="572" spans="1:12">
      <c r="A572" s="10" t="s">
        <v>1073</v>
      </c>
      <c r="D572" s="10" t="s">
        <v>260</v>
      </c>
      <c r="E572" s="17" t="s">
        <v>1149</v>
      </c>
      <c r="F572" s="9">
        <v>38504</v>
      </c>
      <c r="G572" s="9">
        <v>44713</v>
      </c>
      <c r="H572" s="10">
        <v>28</v>
      </c>
      <c r="I572" s="18" t="s">
        <v>259</v>
      </c>
      <c r="J572" s="10" t="s">
        <v>261</v>
      </c>
      <c r="K572" s="10" t="s">
        <v>262</v>
      </c>
      <c r="L572" s="10" t="s">
        <v>1173</v>
      </c>
    </row>
    <row r="573" spans="1:12">
      <c r="A573" s="10" t="s">
        <v>1074</v>
      </c>
      <c r="D573" s="10" t="s">
        <v>260</v>
      </c>
      <c r="E573" s="17" t="s">
        <v>1150</v>
      </c>
      <c r="F573" s="9">
        <v>38504</v>
      </c>
      <c r="G573" s="9">
        <v>44713</v>
      </c>
      <c r="H573" s="10">
        <v>28</v>
      </c>
      <c r="I573" s="18" t="s">
        <v>259</v>
      </c>
      <c r="J573" s="10" t="s">
        <v>261</v>
      </c>
      <c r="K573" s="10" t="s">
        <v>262</v>
      </c>
      <c r="L573" s="10" t="s">
        <v>1173</v>
      </c>
    </row>
    <row r="574" spans="1:12">
      <c r="A574" s="10" t="s">
        <v>1075</v>
      </c>
      <c r="D574" s="10" t="s">
        <v>260</v>
      </c>
      <c r="E574" s="17" t="s">
        <v>1151</v>
      </c>
      <c r="F574" s="9">
        <v>38504</v>
      </c>
      <c r="G574" s="9">
        <v>44713</v>
      </c>
      <c r="H574" s="10">
        <v>28</v>
      </c>
      <c r="I574" s="18" t="s">
        <v>259</v>
      </c>
      <c r="J574" s="10" t="s">
        <v>261</v>
      </c>
      <c r="K574" s="10" t="s">
        <v>262</v>
      </c>
      <c r="L574" s="10" t="s">
        <v>1173</v>
      </c>
    </row>
    <row r="575" spans="1:12">
      <c r="A575" s="10" t="s">
        <v>1076</v>
      </c>
      <c r="D575" s="10" t="s">
        <v>260</v>
      </c>
      <c r="E575" s="17" t="s">
        <v>1152</v>
      </c>
      <c r="F575" s="9">
        <v>38504</v>
      </c>
      <c r="G575" s="9">
        <v>44713</v>
      </c>
      <c r="H575" s="10">
        <v>28</v>
      </c>
      <c r="I575" s="18" t="s">
        <v>259</v>
      </c>
      <c r="J575" s="10" t="s">
        <v>261</v>
      </c>
      <c r="K575" s="10" t="s">
        <v>262</v>
      </c>
      <c r="L575" s="10" t="s">
        <v>1173</v>
      </c>
    </row>
    <row r="576" spans="1:12">
      <c r="A576" s="10" t="s">
        <v>1077</v>
      </c>
      <c r="D576" s="10" t="s">
        <v>260</v>
      </c>
      <c r="E576" s="17" t="s">
        <v>1153</v>
      </c>
      <c r="F576" s="9">
        <v>38504</v>
      </c>
      <c r="G576" s="9">
        <v>44713</v>
      </c>
      <c r="H576" s="10">
        <v>28</v>
      </c>
      <c r="I576" s="18" t="s">
        <v>259</v>
      </c>
      <c r="J576" s="10" t="s">
        <v>261</v>
      </c>
      <c r="K576" s="10" t="s">
        <v>262</v>
      </c>
      <c r="L576" s="10" t="s">
        <v>1173</v>
      </c>
    </row>
    <row r="577" spans="1:12">
      <c r="A577" s="10" t="s">
        <v>1078</v>
      </c>
      <c r="D577" s="10" t="s">
        <v>260</v>
      </c>
      <c r="E577" s="17" t="s">
        <v>1154</v>
      </c>
      <c r="F577" s="9">
        <v>38504</v>
      </c>
      <c r="G577" s="9">
        <v>44713</v>
      </c>
      <c r="H577" s="10">
        <v>28</v>
      </c>
      <c r="I577" s="18" t="s">
        <v>259</v>
      </c>
      <c r="J577" s="10" t="s">
        <v>261</v>
      </c>
      <c r="K577" s="10" t="s">
        <v>262</v>
      </c>
      <c r="L577" s="10" t="s">
        <v>1173</v>
      </c>
    </row>
    <row r="578" spans="1:12">
      <c r="A578" s="10" t="s">
        <v>1079</v>
      </c>
      <c r="D578" s="10" t="s">
        <v>260</v>
      </c>
      <c r="E578" s="17" t="s">
        <v>1155</v>
      </c>
      <c r="F578" s="9">
        <v>38504</v>
      </c>
      <c r="G578" s="9">
        <v>44713</v>
      </c>
      <c r="H578" s="10">
        <v>28</v>
      </c>
      <c r="I578" s="18" t="s">
        <v>259</v>
      </c>
      <c r="J578" s="10" t="s">
        <v>261</v>
      </c>
      <c r="K578" s="10" t="s">
        <v>262</v>
      </c>
      <c r="L578" s="10" t="s">
        <v>1173</v>
      </c>
    </row>
    <row r="579" spans="1:12">
      <c r="A579" s="10" t="s">
        <v>1080</v>
      </c>
      <c r="D579" s="10" t="s">
        <v>260</v>
      </c>
      <c r="E579" s="17" t="s">
        <v>1156</v>
      </c>
      <c r="F579" s="9">
        <v>38504</v>
      </c>
      <c r="G579" s="9">
        <v>44713</v>
      </c>
      <c r="H579" s="10">
        <v>28</v>
      </c>
      <c r="I579" s="18" t="s">
        <v>259</v>
      </c>
      <c r="J579" s="10" t="s">
        <v>261</v>
      </c>
      <c r="K579" s="10" t="s">
        <v>262</v>
      </c>
      <c r="L579" s="10" t="s">
        <v>1173</v>
      </c>
    </row>
    <row r="580" spans="1:12">
      <c r="A580" s="10" t="s">
        <v>1081</v>
      </c>
      <c r="D580" s="10" t="s">
        <v>260</v>
      </c>
      <c r="E580" s="17" t="s">
        <v>1157</v>
      </c>
      <c r="F580" s="9">
        <v>38504</v>
      </c>
      <c r="G580" s="9">
        <v>44713</v>
      </c>
      <c r="H580" s="10">
        <v>28</v>
      </c>
      <c r="I580" s="18" t="s">
        <v>259</v>
      </c>
      <c r="J580" s="10" t="s">
        <v>261</v>
      </c>
      <c r="K580" s="10" t="s">
        <v>262</v>
      </c>
      <c r="L580" s="10" t="s">
        <v>1173</v>
      </c>
    </row>
    <row r="581" spans="1:12">
      <c r="A581" s="10" t="s">
        <v>1082</v>
      </c>
      <c r="D581" s="10" t="s">
        <v>260</v>
      </c>
      <c r="E581" s="17" t="s">
        <v>1158</v>
      </c>
      <c r="F581" s="9">
        <v>38504</v>
      </c>
      <c r="G581" s="9">
        <v>44713</v>
      </c>
      <c r="H581" s="10">
        <v>28</v>
      </c>
      <c r="I581" s="18" t="s">
        <v>259</v>
      </c>
      <c r="J581" s="10" t="s">
        <v>261</v>
      </c>
      <c r="K581" s="10" t="s">
        <v>262</v>
      </c>
      <c r="L581" s="10" t="s">
        <v>1173</v>
      </c>
    </row>
    <row r="582" spans="1:12">
      <c r="A582" s="10" t="s">
        <v>1083</v>
      </c>
      <c r="D582" s="10" t="s">
        <v>260</v>
      </c>
      <c r="E582" s="17" t="s">
        <v>1159</v>
      </c>
      <c r="F582" s="9">
        <v>38504</v>
      </c>
      <c r="G582" s="9">
        <v>44713</v>
      </c>
      <c r="H582" s="10">
        <v>28</v>
      </c>
      <c r="I582" s="18" t="s">
        <v>259</v>
      </c>
      <c r="J582" s="10" t="s">
        <v>261</v>
      </c>
      <c r="K582" s="10" t="s">
        <v>262</v>
      </c>
      <c r="L582" s="10" t="s">
        <v>1173</v>
      </c>
    </row>
    <row r="583" spans="1:12">
      <c r="A583" s="10" t="s">
        <v>1084</v>
      </c>
      <c r="D583" s="10" t="s">
        <v>260</v>
      </c>
      <c r="E583" s="17" t="s">
        <v>1160</v>
      </c>
      <c r="F583" s="9">
        <v>38504</v>
      </c>
      <c r="G583" s="9">
        <v>44713</v>
      </c>
      <c r="H583" s="10">
        <v>28</v>
      </c>
      <c r="I583" s="18" t="s">
        <v>259</v>
      </c>
      <c r="J583" s="10" t="s">
        <v>261</v>
      </c>
      <c r="K583" s="10" t="s">
        <v>262</v>
      </c>
      <c r="L583" s="10" t="s">
        <v>1173</v>
      </c>
    </row>
    <row r="584" spans="1:12">
      <c r="A584" s="10" t="s">
        <v>1085</v>
      </c>
      <c r="D584" s="10" t="s">
        <v>260</v>
      </c>
      <c r="E584" s="17" t="s">
        <v>1161</v>
      </c>
      <c r="F584" s="9">
        <v>38504</v>
      </c>
      <c r="G584" s="9">
        <v>44713</v>
      </c>
      <c r="H584" s="10">
        <v>28</v>
      </c>
      <c r="I584" s="18" t="s">
        <v>259</v>
      </c>
      <c r="J584" s="10" t="s">
        <v>261</v>
      </c>
      <c r="K584" s="10" t="s">
        <v>262</v>
      </c>
      <c r="L584" s="10" t="s">
        <v>1173</v>
      </c>
    </row>
    <row r="585" spans="1:12">
      <c r="A585" s="10" t="s">
        <v>1086</v>
      </c>
      <c r="D585" s="10" t="s">
        <v>260</v>
      </c>
      <c r="E585" s="17" t="s">
        <v>1162</v>
      </c>
      <c r="F585" s="9">
        <v>38504</v>
      </c>
      <c r="G585" s="9">
        <v>44713</v>
      </c>
      <c r="H585" s="10">
        <v>28</v>
      </c>
      <c r="I585" s="18" t="s">
        <v>259</v>
      </c>
      <c r="J585" s="10" t="s">
        <v>261</v>
      </c>
      <c r="K585" s="10" t="s">
        <v>262</v>
      </c>
      <c r="L585" s="10" t="s">
        <v>1173</v>
      </c>
    </row>
    <row r="586" spans="1:12">
      <c r="A586" s="10" t="s">
        <v>1087</v>
      </c>
      <c r="D586" s="10" t="s">
        <v>260</v>
      </c>
      <c r="E586" s="17" t="s">
        <v>1163</v>
      </c>
      <c r="F586" s="9">
        <v>38504</v>
      </c>
      <c r="G586" s="9">
        <v>44713</v>
      </c>
      <c r="H586" s="10">
        <v>28</v>
      </c>
      <c r="I586" s="18" t="s">
        <v>259</v>
      </c>
      <c r="J586" s="10" t="s">
        <v>261</v>
      </c>
      <c r="K586" s="10" t="s">
        <v>262</v>
      </c>
      <c r="L586" s="10" t="s">
        <v>1173</v>
      </c>
    </row>
    <row r="587" spans="1:12">
      <c r="A587" s="10" t="s">
        <v>1088</v>
      </c>
      <c r="D587" s="10" t="s">
        <v>260</v>
      </c>
      <c r="E587" s="17" t="s">
        <v>1164</v>
      </c>
      <c r="F587" s="9">
        <v>38504</v>
      </c>
      <c r="G587" s="9">
        <v>44713</v>
      </c>
      <c r="H587" s="10">
        <v>28</v>
      </c>
      <c r="I587" s="18" t="s">
        <v>259</v>
      </c>
      <c r="J587" s="10" t="s">
        <v>261</v>
      </c>
      <c r="K587" s="10" t="s">
        <v>262</v>
      </c>
      <c r="L587" s="10" t="s">
        <v>1173</v>
      </c>
    </row>
    <row r="589" spans="1:12">
      <c r="A589" s="10" t="s">
        <v>1172</v>
      </c>
    </row>
  </sheetData>
  <mergeCells count="1">
    <mergeCell ref="B6:L6"/>
  </mergeCells>
  <hyperlinks>
    <hyperlink ref="D8" location="Enquiries!A1" display="Enquiries" xr:uid="{00000000-0004-0000-0000-000000000000}"/>
    <hyperlink ref="E12" location="A124858826A" display="A124858826A" xr:uid="{00000000-0004-0000-0000-000001000000}"/>
    <hyperlink ref="E13" location="A124857674J" display="A124857674J" xr:uid="{00000000-0004-0000-0000-000002000000}"/>
    <hyperlink ref="E14" location="A124859210W" display="A124859210W" xr:uid="{00000000-0004-0000-0000-000003000000}"/>
    <hyperlink ref="E15" location="A124859594V" display="A124859594V" xr:uid="{00000000-0004-0000-0000-000004000000}"/>
    <hyperlink ref="E16" location="A124858058W" display="A124858058W" xr:uid="{00000000-0004-0000-0000-000005000000}"/>
    <hyperlink ref="E17" location="A124858442R" display="A124858442R" xr:uid="{00000000-0004-0000-0000-000006000000}"/>
    <hyperlink ref="E18" location="A124858722J" display="A124858722J" xr:uid="{00000000-0004-0000-0000-000007000000}"/>
    <hyperlink ref="E19" location="A124857570R" display="A124857570R" xr:uid="{00000000-0004-0000-0000-000008000000}"/>
    <hyperlink ref="E20" location="A124859106W" display="A124859106W" xr:uid="{00000000-0004-0000-0000-000009000000}"/>
    <hyperlink ref="E21" location="A124859490A" display="A124859490A" xr:uid="{00000000-0004-0000-0000-00000A000000}"/>
    <hyperlink ref="E22" location="A124857954A" display="A124857954A" xr:uid="{00000000-0004-0000-0000-00000B000000}"/>
    <hyperlink ref="E23" location="A124858338R" display="A124858338R" xr:uid="{00000000-0004-0000-0000-00000C000000}"/>
    <hyperlink ref="E24" location="A124858830T" display="A124858830T" xr:uid="{00000000-0004-0000-0000-00000D000000}"/>
    <hyperlink ref="E25" location="A124857678T" display="A124857678T" xr:uid="{00000000-0004-0000-0000-00000E000000}"/>
    <hyperlink ref="E26" location="A124859214F" display="A124859214F" xr:uid="{00000000-0004-0000-0000-00000F000000}"/>
    <hyperlink ref="E27" location="A124859598C" display="A124859598C" xr:uid="{00000000-0004-0000-0000-000010000000}"/>
    <hyperlink ref="E28" location="A124858062L" display="A124858062L" xr:uid="{00000000-0004-0000-0000-000011000000}"/>
    <hyperlink ref="E29" location="A124858446X" display="A124858446X" xr:uid="{00000000-0004-0000-0000-000012000000}"/>
    <hyperlink ref="E30" location="A124858834A" display="A124858834A" xr:uid="{00000000-0004-0000-0000-000013000000}"/>
    <hyperlink ref="E31" location="A124857682J" display="A124857682J" xr:uid="{00000000-0004-0000-0000-000014000000}"/>
    <hyperlink ref="E32" location="A124859218R" display="A124859218R" xr:uid="{00000000-0004-0000-0000-000015000000}"/>
    <hyperlink ref="E33" location="A124859602J" display="A124859602J" xr:uid="{00000000-0004-0000-0000-000016000000}"/>
    <hyperlink ref="E34" location="A124858066W" display="A124858066W" xr:uid="{00000000-0004-0000-0000-000017000000}"/>
    <hyperlink ref="E35" location="A124858450R" display="A124858450R" xr:uid="{00000000-0004-0000-0000-000018000000}"/>
    <hyperlink ref="E36" location="A124858726T" display="A124858726T" xr:uid="{00000000-0004-0000-0000-000019000000}"/>
    <hyperlink ref="E37" location="A124857574X" display="A124857574X" xr:uid="{00000000-0004-0000-0000-00001A000000}"/>
    <hyperlink ref="E38" location="A124859110L" display="A124859110L" xr:uid="{00000000-0004-0000-0000-00001B000000}"/>
    <hyperlink ref="E39" location="A124859494K" display="A124859494K" xr:uid="{00000000-0004-0000-0000-00001C000000}"/>
    <hyperlink ref="E40" location="A124857958K" display="A124857958K" xr:uid="{00000000-0004-0000-0000-00001D000000}"/>
    <hyperlink ref="E41" location="A124858342F" display="A124858342F" xr:uid="{00000000-0004-0000-0000-00001E000000}"/>
    <hyperlink ref="E42" location="A124858730J" display="A124858730J" xr:uid="{00000000-0004-0000-0000-00001F000000}"/>
    <hyperlink ref="E43" location="A124857578J" display="A124857578J" xr:uid="{00000000-0004-0000-0000-000020000000}"/>
    <hyperlink ref="E44" location="A124859114W" display="A124859114W" xr:uid="{00000000-0004-0000-0000-000021000000}"/>
    <hyperlink ref="E45" location="A124859498V" display="A124859498V" xr:uid="{00000000-0004-0000-0000-000022000000}"/>
    <hyperlink ref="E46" location="A124857962A" display="A124857962A" xr:uid="{00000000-0004-0000-0000-000023000000}"/>
    <hyperlink ref="E47" location="A124858346R" display="A124858346R" xr:uid="{00000000-0004-0000-0000-000024000000}"/>
    <hyperlink ref="E48" location="A124858786V" display="A124858786V" xr:uid="{00000000-0004-0000-0000-000025000000}"/>
    <hyperlink ref="E49" location="A124857634R" display="A124857634R" xr:uid="{00000000-0004-0000-0000-000026000000}"/>
    <hyperlink ref="E50" location="A124859170R" display="A124859170R" xr:uid="{00000000-0004-0000-0000-000027000000}"/>
    <hyperlink ref="E51" location="A124859554A" display="A124859554A" xr:uid="{00000000-0004-0000-0000-000028000000}"/>
    <hyperlink ref="E52" location="A124858018C" display="A124858018C" xr:uid="{00000000-0004-0000-0000-000029000000}"/>
    <hyperlink ref="E53" location="A124858402W" display="A124858402W" xr:uid="{00000000-0004-0000-0000-00002A000000}"/>
    <hyperlink ref="E54" location="A124858666A" display="A124858666A" xr:uid="{00000000-0004-0000-0000-00002B000000}"/>
    <hyperlink ref="E55" location="A124857514W" display="A124857514W" xr:uid="{00000000-0004-0000-0000-00002C000000}"/>
    <hyperlink ref="E56" location="A124859050W" display="A124859050W" xr:uid="{00000000-0004-0000-0000-00002D000000}"/>
    <hyperlink ref="E57" location="A124859434J" display="A124859434J" xr:uid="{00000000-0004-0000-0000-00002E000000}"/>
    <hyperlink ref="E58" location="A124857898V" display="A124857898V" xr:uid="{00000000-0004-0000-0000-00002F000000}"/>
    <hyperlink ref="E59" location="A124858282R" display="A124858282R" xr:uid="{00000000-0004-0000-0000-000030000000}"/>
    <hyperlink ref="E60" location="A124858838K" display="A124858838K" xr:uid="{00000000-0004-0000-0000-000031000000}"/>
    <hyperlink ref="E61" location="A124857686T" display="A124857686T" xr:uid="{00000000-0004-0000-0000-000032000000}"/>
    <hyperlink ref="E62" location="A124859222F" display="A124859222F" xr:uid="{00000000-0004-0000-0000-000033000000}"/>
    <hyperlink ref="E63" location="A124859606T" display="A124859606T" xr:uid="{00000000-0004-0000-0000-000034000000}"/>
    <hyperlink ref="E64" location="A124858070L" display="A124858070L" xr:uid="{00000000-0004-0000-0000-000035000000}"/>
    <hyperlink ref="E65" location="A124858454X" display="A124858454X" xr:uid="{00000000-0004-0000-0000-000036000000}"/>
    <hyperlink ref="E66" location="A124858790K" display="A124858790K" xr:uid="{00000000-0004-0000-0000-000037000000}"/>
    <hyperlink ref="E67" location="A124857638X" display="A124857638X" xr:uid="{00000000-0004-0000-0000-000038000000}"/>
    <hyperlink ref="E68" location="A124859174X" display="A124859174X" xr:uid="{00000000-0004-0000-0000-000039000000}"/>
    <hyperlink ref="E69" location="A124859558K" display="A124859558K" xr:uid="{00000000-0004-0000-0000-00003A000000}"/>
    <hyperlink ref="E70" location="A124858022V" display="A124858022V" xr:uid="{00000000-0004-0000-0000-00003B000000}"/>
    <hyperlink ref="E71" location="A124858406F" display="A124858406F" xr:uid="{00000000-0004-0000-0000-00003C000000}"/>
    <hyperlink ref="E72" location="A124858870K" display="A124858870K" xr:uid="{00000000-0004-0000-0000-00003D000000}"/>
    <hyperlink ref="E73" location="A124857718X" display="A124857718X" xr:uid="{00000000-0004-0000-0000-00003E000000}"/>
    <hyperlink ref="E74" location="A124859254X" display="A124859254X" xr:uid="{00000000-0004-0000-0000-00003F000000}"/>
    <hyperlink ref="E75" location="A124859638K" display="A124859638K" xr:uid="{00000000-0004-0000-0000-000040000000}"/>
    <hyperlink ref="E76" location="A124858102V" display="A124858102V" xr:uid="{00000000-0004-0000-0000-000041000000}"/>
    <hyperlink ref="E77" location="A124858486T" display="A124858486T" xr:uid="{00000000-0004-0000-0000-000042000000}"/>
    <hyperlink ref="E78" location="A124858670T" display="A124858670T" xr:uid="{00000000-0004-0000-0000-000043000000}"/>
    <hyperlink ref="E79" location="A124857518F" display="A124857518F" xr:uid="{00000000-0004-0000-0000-000044000000}"/>
    <hyperlink ref="E80" location="A124859054F" display="A124859054F" xr:uid="{00000000-0004-0000-0000-000045000000}"/>
    <hyperlink ref="E81" location="A124859438T" display="A124859438T" xr:uid="{00000000-0004-0000-0000-000046000000}"/>
    <hyperlink ref="E82" location="A124857902X" display="A124857902X" xr:uid="{00000000-0004-0000-0000-000047000000}"/>
    <hyperlink ref="E83" location="A124858286X" display="A124858286X" xr:uid="{00000000-0004-0000-0000-000048000000}"/>
    <hyperlink ref="E84" location="A124858530R" display="A124858530R" xr:uid="{00000000-0004-0000-0000-000049000000}"/>
    <hyperlink ref="E85" location="A124857378R" display="A124857378R" xr:uid="{00000000-0004-0000-0000-00004A000000}"/>
    <hyperlink ref="E86" location="A124858914A" display="A124858914A" xr:uid="{00000000-0004-0000-0000-00004B000000}"/>
    <hyperlink ref="E87" location="A124859298A" display="A124859298A" xr:uid="{00000000-0004-0000-0000-00004C000000}"/>
    <hyperlink ref="E88" location="A124857762J" display="A124857762J" xr:uid="{00000000-0004-0000-0000-00004D000000}"/>
    <hyperlink ref="E89" location="A124858146W" display="A124858146W" xr:uid="{00000000-0004-0000-0000-00004E000000}"/>
    <hyperlink ref="E90" location="A124858590T" display="A124858590T" xr:uid="{00000000-0004-0000-0000-00004F000000}"/>
    <hyperlink ref="E91" location="A124857438F" display="A124857438F" xr:uid="{00000000-0004-0000-0000-000050000000}"/>
    <hyperlink ref="E92" location="A124858974C" display="A124858974C" xr:uid="{00000000-0004-0000-0000-000051000000}"/>
    <hyperlink ref="E93" location="A124859358T" display="A124859358T" xr:uid="{00000000-0004-0000-0000-000052000000}"/>
    <hyperlink ref="E94" location="A124857822X" display="A124857822X" xr:uid="{00000000-0004-0000-0000-000053000000}"/>
    <hyperlink ref="E95" location="A124858206L" display="A124858206L" xr:uid="{00000000-0004-0000-0000-000054000000}"/>
    <hyperlink ref="E96" location="A124858734T" display="A124858734T" xr:uid="{00000000-0004-0000-0000-000055000000}"/>
    <hyperlink ref="E97" location="A124857582X" display="A124857582X" xr:uid="{00000000-0004-0000-0000-000056000000}"/>
    <hyperlink ref="E98" location="A124859118F" display="A124859118F" xr:uid="{00000000-0004-0000-0000-000057000000}"/>
    <hyperlink ref="E99" location="A124859502X" display="A124859502X" xr:uid="{00000000-0004-0000-0000-000058000000}"/>
    <hyperlink ref="E100" location="A124857966K" display="A124857966K" xr:uid="{00000000-0004-0000-0000-000059000000}"/>
    <hyperlink ref="E101" location="A124858350F" display="A124858350F" xr:uid="{00000000-0004-0000-0000-00005A000000}"/>
    <hyperlink ref="E102" location="A124858594A" display="A124858594A" xr:uid="{00000000-0004-0000-0000-00005B000000}"/>
    <hyperlink ref="E103" location="A124857442W" display="A124857442W" xr:uid="{00000000-0004-0000-0000-00005C000000}"/>
    <hyperlink ref="E104" location="A124858978L" display="A124858978L" xr:uid="{00000000-0004-0000-0000-00005D000000}"/>
    <hyperlink ref="E105" location="A124859362J" display="A124859362J" xr:uid="{00000000-0004-0000-0000-00005E000000}"/>
    <hyperlink ref="E106" location="A124857826J" display="A124857826J" xr:uid="{00000000-0004-0000-0000-00005F000000}"/>
    <hyperlink ref="E107" location="A124858210C" display="A124858210C" xr:uid="{00000000-0004-0000-0000-000060000000}"/>
    <hyperlink ref="E108" location="A124858738A" display="A124858738A" xr:uid="{00000000-0004-0000-0000-000061000000}"/>
    <hyperlink ref="E109" location="A124857586J" display="A124857586J" xr:uid="{00000000-0004-0000-0000-000062000000}"/>
    <hyperlink ref="E110" location="A124859122W" display="A124859122W" xr:uid="{00000000-0004-0000-0000-000063000000}"/>
    <hyperlink ref="E111" location="A124859506J" display="A124859506J" xr:uid="{00000000-0004-0000-0000-000064000000}"/>
    <hyperlink ref="E112" location="A124857970A" display="A124857970A" xr:uid="{00000000-0004-0000-0000-000065000000}"/>
    <hyperlink ref="E113" location="A124858354R" display="A124858354R" xr:uid="{00000000-0004-0000-0000-000066000000}"/>
    <hyperlink ref="E114" location="A124858742T" display="A124858742T" xr:uid="{00000000-0004-0000-0000-000067000000}"/>
    <hyperlink ref="E115" location="A124857590X" display="A124857590X" xr:uid="{00000000-0004-0000-0000-000068000000}"/>
    <hyperlink ref="E116" location="A124859126F" display="A124859126F" xr:uid="{00000000-0004-0000-0000-000069000000}"/>
    <hyperlink ref="E117" location="A124859510X" display="A124859510X" xr:uid="{00000000-0004-0000-0000-00006A000000}"/>
    <hyperlink ref="E118" location="A124857974K" display="A124857974K" xr:uid="{00000000-0004-0000-0000-00006B000000}"/>
    <hyperlink ref="E119" location="A124858358X" display="A124858358X" xr:uid="{00000000-0004-0000-0000-00006C000000}"/>
    <hyperlink ref="E120" location="A124858874V" display="A124858874V" xr:uid="{00000000-0004-0000-0000-00006D000000}"/>
    <hyperlink ref="E121" location="A124857722R" display="A124857722R" xr:uid="{00000000-0004-0000-0000-00006E000000}"/>
    <hyperlink ref="E122" location="A124859258J" display="A124859258J" xr:uid="{00000000-0004-0000-0000-00006F000000}"/>
    <hyperlink ref="E123" location="A124859642A" display="A124859642A" xr:uid="{00000000-0004-0000-0000-000070000000}"/>
    <hyperlink ref="E124" location="A124858106C" display="A124858106C" xr:uid="{00000000-0004-0000-0000-000071000000}"/>
    <hyperlink ref="E125" location="A124858490J" display="A124858490J" xr:uid="{00000000-0004-0000-0000-000072000000}"/>
    <hyperlink ref="E126" location="A124858534X" display="A124858534X" xr:uid="{00000000-0004-0000-0000-000073000000}"/>
    <hyperlink ref="E127" location="A124857382F" display="A124857382F" xr:uid="{00000000-0004-0000-0000-000074000000}"/>
    <hyperlink ref="E128" location="A124858918K" display="A124858918K" xr:uid="{00000000-0004-0000-0000-000075000000}"/>
    <hyperlink ref="E129" location="A124859302F" display="A124859302F" xr:uid="{00000000-0004-0000-0000-000076000000}"/>
    <hyperlink ref="E130" location="A124857766T" display="A124857766T" xr:uid="{00000000-0004-0000-0000-000077000000}"/>
    <hyperlink ref="E131" location="A124858150L" display="A124858150L" xr:uid="{00000000-0004-0000-0000-000078000000}"/>
    <hyperlink ref="E132" location="A124858842A" display="A124858842A" xr:uid="{00000000-0004-0000-0000-000079000000}"/>
    <hyperlink ref="E133" location="A124857690J" display="A124857690J" xr:uid="{00000000-0004-0000-0000-00007A000000}"/>
    <hyperlink ref="E134" location="A124859226R" display="A124859226R" xr:uid="{00000000-0004-0000-0000-00007B000000}"/>
    <hyperlink ref="E135" location="A124859610J" display="A124859610J" xr:uid="{00000000-0004-0000-0000-00007C000000}"/>
    <hyperlink ref="E136" location="A124858074W" display="A124858074W" xr:uid="{00000000-0004-0000-0000-00007D000000}"/>
    <hyperlink ref="E137" location="A124858458J" display="A124858458J" xr:uid="{00000000-0004-0000-0000-00007E000000}"/>
    <hyperlink ref="E138" location="A124858846K" display="A124858846K" xr:uid="{00000000-0004-0000-0000-00007F000000}"/>
    <hyperlink ref="E139" location="A124857694T" display="A124857694T" xr:uid="{00000000-0004-0000-0000-000080000000}"/>
    <hyperlink ref="E140" location="A124859230F" display="A124859230F" xr:uid="{00000000-0004-0000-0000-000081000000}"/>
    <hyperlink ref="E141" location="A124859614T" display="A124859614T" xr:uid="{00000000-0004-0000-0000-000082000000}"/>
    <hyperlink ref="E142" location="A124858078F" display="A124858078F" xr:uid="{00000000-0004-0000-0000-000083000000}"/>
    <hyperlink ref="E143" location="A124858462X" display="A124858462X" xr:uid="{00000000-0004-0000-0000-000084000000}"/>
    <hyperlink ref="E144" location="A124858538J" display="A124858538J" xr:uid="{00000000-0004-0000-0000-000085000000}"/>
    <hyperlink ref="E145" location="A124857386R" display="A124857386R" xr:uid="{00000000-0004-0000-0000-000086000000}"/>
    <hyperlink ref="E146" location="A124858922A" display="A124858922A" xr:uid="{00000000-0004-0000-0000-000087000000}"/>
    <hyperlink ref="E147" location="A124859306R" display="A124859306R" xr:uid="{00000000-0004-0000-0000-000088000000}"/>
    <hyperlink ref="E148" location="A124857770J" display="A124857770J" xr:uid="{00000000-0004-0000-0000-000089000000}"/>
    <hyperlink ref="E149" location="A124858154W" display="A124858154W" xr:uid="{00000000-0004-0000-0000-00008A000000}"/>
    <hyperlink ref="E150" location="A124858674A" display="A124858674A" xr:uid="{00000000-0004-0000-0000-00008B000000}"/>
    <hyperlink ref="E151" location="A124857522W" display="A124857522W" xr:uid="{00000000-0004-0000-0000-00008C000000}"/>
    <hyperlink ref="E152" location="A124859058R" display="A124859058R" xr:uid="{00000000-0004-0000-0000-00008D000000}"/>
    <hyperlink ref="E153" location="A124859442J" display="A124859442J" xr:uid="{00000000-0004-0000-0000-00008E000000}"/>
    <hyperlink ref="E154" location="A124857906J" display="A124857906J" xr:uid="{00000000-0004-0000-0000-00008F000000}"/>
    <hyperlink ref="E155" location="A124858290R" display="A124858290R" xr:uid="{00000000-0004-0000-0000-000090000000}"/>
    <hyperlink ref="E156" location="A124858746A" display="A124858746A" xr:uid="{00000000-0004-0000-0000-000091000000}"/>
    <hyperlink ref="E157" location="A124857594J" display="A124857594J" xr:uid="{00000000-0004-0000-0000-000092000000}"/>
    <hyperlink ref="E158" location="A124859130W" display="A124859130W" xr:uid="{00000000-0004-0000-0000-000093000000}"/>
    <hyperlink ref="E159" location="A124859514J" display="A124859514J" xr:uid="{00000000-0004-0000-0000-000094000000}"/>
    <hyperlink ref="E160" location="A124857978V" display="A124857978V" xr:uid="{00000000-0004-0000-0000-000095000000}"/>
    <hyperlink ref="E161" location="A124858362R" display="A124858362R" xr:uid="{00000000-0004-0000-0000-000096000000}"/>
    <hyperlink ref="E162" location="A124858878C" display="A124858878C" xr:uid="{00000000-0004-0000-0000-000097000000}"/>
    <hyperlink ref="E163" location="A124857726X" display="A124857726X" xr:uid="{00000000-0004-0000-0000-000098000000}"/>
    <hyperlink ref="E164" location="A124859262X" display="A124859262X" xr:uid="{00000000-0004-0000-0000-000099000000}"/>
    <hyperlink ref="E165" location="A124859646K" display="A124859646K" xr:uid="{00000000-0004-0000-0000-00009A000000}"/>
    <hyperlink ref="E166" location="A124858110V" display="A124858110V" xr:uid="{00000000-0004-0000-0000-00009B000000}"/>
    <hyperlink ref="E167" location="A124858494T" display="A124858494T" xr:uid="{00000000-0004-0000-0000-00009C000000}"/>
    <hyperlink ref="E168" location="A124858542X" display="A124858542X" xr:uid="{00000000-0004-0000-0000-00009D000000}"/>
    <hyperlink ref="E169" location="A124857390F" display="A124857390F" xr:uid="{00000000-0004-0000-0000-00009E000000}"/>
    <hyperlink ref="E170" location="A124858926K" display="A124858926K" xr:uid="{00000000-0004-0000-0000-00009F000000}"/>
    <hyperlink ref="E171" location="A124859310F" display="A124859310F" xr:uid="{00000000-0004-0000-0000-0000A0000000}"/>
    <hyperlink ref="E172" location="A124857774T" display="A124857774T" xr:uid="{00000000-0004-0000-0000-0000A1000000}"/>
    <hyperlink ref="E173" location="A124858158F" display="A124858158F" xr:uid="{00000000-0004-0000-0000-0000A2000000}"/>
    <hyperlink ref="E174" location="A124858794V" display="A124858794V" xr:uid="{00000000-0004-0000-0000-0000A3000000}"/>
    <hyperlink ref="E175" location="A124857642R" display="A124857642R" xr:uid="{00000000-0004-0000-0000-0000A4000000}"/>
    <hyperlink ref="E176" location="A124859178J" display="A124859178J" xr:uid="{00000000-0004-0000-0000-0000A5000000}"/>
    <hyperlink ref="E177" location="A124859562A" display="A124859562A" xr:uid="{00000000-0004-0000-0000-0000A6000000}"/>
    <hyperlink ref="E178" location="A124858026C" display="A124858026C" xr:uid="{00000000-0004-0000-0000-0000A7000000}"/>
    <hyperlink ref="E179" location="A124858410W" display="A124858410W" xr:uid="{00000000-0004-0000-0000-0000A8000000}"/>
    <hyperlink ref="E180" location="A124858798C" display="A124858798C" xr:uid="{00000000-0004-0000-0000-0000A9000000}"/>
    <hyperlink ref="E181" location="A124857646X" display="A124857646X" xr:uid="{00000000-0004-0000-0000-0000AA000000}"/>
    <hyperlink ref="E182" location="A124859182X" display="A124859182X" xr:uid="{00000000-0004-0000-0000-0000AB000000}"/>
    <hyperlink ref="E183" location="A124859566K" display="A124859566K" xr:uid="{00000000-0004-0000-0000-0000AC000000}"/>
    <hyperlink ref="E184" location="A124858030V" display="A124858030V" xr:uid="{00000000-0004-0000-0000-0000AD000000}"/>
    <hyperlink ref="E185" location="A124858414F" display="A124858414F" xr:uid="{00000000-0004-0000-0000-0000AE000000}"/>
    <hyperlink ref="E186" location="A124858626J" display="A124858626J" xr:uid="{00000000-0004-0000-0000-0000AF000000}"/>
    <hyperlink ref="E187" location="A124857474R" display="A124857474R" xr:uid="{00000000-0004-0000-0000-0000B0000000}"/>
    <hyperlink ref="E188" location="A124859010C" display="A124859010C" xr:uid="{00000000-0004-0000-0000-0000B1000000}"/>
    <hyperlink ref="E189" location="A124859394A" display="A124859394A" xr:uid="{00000000-0004-0000-0000-0000B2000000}"/>
    <hyperlink ref="E190" location="A124857858A" display="A124857858A" xr:uid="{00000000-0004-0000-0000-0000B3000000}"/>
    <hyperlink ref="E191" location="A124858242W" display="A124858242W" xr:uid="{00000000-0004-0000-0000-0000B4000000}"/>
    <hyperlink ref="E192" location="A124858546J" display="A124858546J" xr:uid="{00000000-0004-0000-0000-0000B5000000}"/>
    <hyperlink ref="E193" location="A124857394R" display="A124857394R" xr:uid="{00000000-0004-0000-0000-0000B6000000}"/>
    <hyperlink ref="E194" location="A124858930A" display="A124858930A" xr:uid="{00000000-0004-0000-0000-0000B7000000}"/>
    <hyperlink ref="E195" location="A124859314R" display="A124859314R" xr:uid="{00000000-0004-0000-0000-0000B8000000}"/>
    <hyperlink ref="E196" location="A124857778A" display="A124857778A" xr:uid="{00000000-0004-0000-0000-0000B9000000}"/>
    <hyperlink ref="E197" location="A124858162W" display="A124858162W" xr:uid="{00000000-0004-0000-0000-0000BA000000}"/>
    <hyperlink ref="E198" location="A124858678K" display="A124858678K" xr:uid="{00000000-0004-0000-0000-0000BB000000}"/>
    <hyperlink ref="E199" location="A124857526F" display="A124857526F" xr:uid="{00000000-0004-0000-0000-0000BC000000}"/>
    <hyperlink ref="E200" location="A124859062F" display="A124859062F" xr:uid="{00000000-0004-0000-0000-0000BD000000}"/>
    <hyperlink ref="E201" location="A124859446T" display="A124859446T" xr:uid="{00000000-0004-0000-0000-0000BE000000}"/>
    <hyperlink ref="E202" location="A124857910X" display="A124857910X" xr:uid="{00000000-0004-0000-0000-0000BF000000}"/>
    <hyperlink ref="E203" location="A124858294X" display="A124858294X" xr:uid="{00000000-0004-0000-0000-0000C0000000}"/>
    <hyperlink ref="E204" location="A124858598K" display="A124858598K" xr:uid="{00000000-0004-0000-0000-0000C1000000}"/>
    <hyperlink ref="E205" location="A124857446F" display="A124857446F" xr:uid="{00000000-0004-0000-0000-0000C2000000}"/>
    <hyperlink ref="E206" location="A124858982C" display="A124858982C" xr:uid="{00000000-0004-0000-0000-0000C3000000}"/>
    <hyperlink ref="E207" location="A124859366T" display="A124859366T" xr:uid="{00000000-0004-0000-0000-0000C4000000}"/>
    <hyperlink ref="E208" location="A124857830X" display="A124857830X" xr:uid="{00000000-0004-0000-0000-0000C5000000}"/>
    <hyperlink ref="E209" location="A124858214L" display="A124858214L" xr:uid="{00000000-0004-0000-0000-0000C6000000}"/>
    <hyperlink ref="E210" location="A124858682A" display="A124858682A" xr:uid="{00000000-0004-0000-0000-0000C7000000}"/>
    <hyperlink ref="E211" location="A124857530W" display="A124857530W" xr:uid="{00000000-0004-0000-0000-0000C8000000}"/>
    <hyperlink ref="E212" location="A124859066R" display="A124859066R" xr:uid="{00000000-0004-0000-0000-0000C9000000}"/>
    <hyperlink ref="E213" location="A124859450J" display="A124859450J" xr:uid="{00000000-0004-0000-0000-0000CA000000}"/>
    <hyperlink ref="E214" location="A124857914J" display="A124857914J" xr:uid="{00000000-0004-0000-0000-0000CB000000}"/>
    <hyperlink ref="E215" location="A124858298J" display="A124858298J" xr:uid="{00000000-0004-0000-0000-0000CC000000}"/>
    <hyperlink ref="E216" location="A124858630X" display="A124858630X" xr:uid="{00000000-0004-0000-0000-0000CD000000}"/>
    <hyperlink ref="E217" location="A124857478X" display="A124857478X" xr:uid="{00000000-0004-0000-0000-0000CE000000}"/>
    <hyperlink ref="E218" location="A124859014L" display="A124859014L" xr:uid="{00000000-0004-0000-0000-0000CF000000}"/>
    <hyperlink ref="E219" location="A124859398K" display="A124859398K" xr:uid="{00000000-0004-0000-0000-0000D0000000}"/>
    <hyperlink ref="E220" location="A124857862T" display="A124857862T" xr:uid="{00000000-0004-0000-0000-0000D1000000}"/>
    <hyperlink ref="E221" location="A124858246F" display="A124858246F" xr:uid="{00000000-0004-0000-0000-0000D2000000}"/>
    <hyperlink ref="E222" location="A124858686K" display="A124858686K" xr:uid="{00000000-0004-0000-0000-0000D3000000}"/>
    <hyperlink ref="E223" location="A124857534F" display="A124857534F" xr:uid="{00000000-0004-0000-0000-0000D4000000}"/>
    <hyperlink ref="E224" location="A124859070F" display="A124859070F" xr:uid="{00000000-0004-0000-0000-0000D5000000}"/>
    <hyperlink ref="E225" location="A124859454T" display="A124859454T" xr:uid="{00000000-0004-0000-0000-0000D6000000}"/>
    <hyperlink ref="E226" location="A124857918T" display="A124857918T" xr:uid="{00000000-0004-0000-0000-0000D7000000}"/>
    <hyperlink ref="E227" location="A124858302L" display="A124858302L" xr:uid="{00000000-0004-0000-0000-0000D8000000}"/>
    <hyperlink ref="E228" location="A124858750T" display="A124858750T" xr:uid="{00000000-0004-0000-0000-0000D9000000}"/>
    <hyperlink ref="E229" location="A124857598T" display="A124857598T" xr:uid="{00000000-0004-0000-0000-0000DA000000}"/>
    <hyperlink ref="E230" location="A124859134F" display="A124859134F" xr:uid="{00000000-0004-0000-0000-0000DB000000}"/>
    <hyperlink ref="E231" location="A124859518T" display="A124859518T" xr:uid="{00000000-0004-0000-0000-0000DC000000}"/>
    <hyperlink ref="E232" location="A124857982K" display="A124857982K" xr:uid="{00000000-0004-0000-0000-0000DD000000}"/>
    <hyperlink ref="E233" location="A124858366X" display="A124858366X" xr:uid="{00000000-0004-0000-0000-0000DE000000}"/>
    <hyperlink ref="E234" location="A124858690A" display="A124858690A" xr:uid="{00000000-0004-0000-0000-0000DF000000}"/>
    <hyperlink ref="E235" location="A124857538R" display="A124857538R" xr:uid="{00000000-0004-0000-0000-0000E0000000}"/>
    <hyperlink ref="E236" location="A124859074R" display="A124859074R" xr:uid="{00000000-0004-0000-0000-0000E1000000}"/>
    <hyperlink ref="E237" location="A124859458A" display="A124859458A" xr:uid="{00000000-0004-0000-0000-0000E2000000}"/>
    <hyperlink ref="E238" location="A124857922J" display="A124857922J" xr:uid="{00000000-0004-0000-0000-0000E3000000}"/>
    <hyperlink ref="E239" location="A124858306W" display="A124858306W" xr:uid="{00000000-0004-0000-0000-0000E4000000}"/>
    <hyperlink ref="E240" location="A124858634J" display="A124858634J" xr:uid="{00000000-0004-0000-0000-0000E5000000}"/>
    <hyperlink ref="E241" location="A124857482R" display="A124857482R" xr:uid="{00000000-0004-0000-0000-0000E6000000}"/>
    <hyperlink ref="E242" location="A124859018W" display="A124859018W" xr:uid="{00000000-0004-0000-0000-0000E7000000}"/>
    <hyperlink ref="E243" location="A124859402R" display="A124859402R" xr:uid="{00000000-0004-0000-0000-0000E8000000}"/>
    <hyperlink ref="E244" location="A124857866A" display="A124857866A" xr:uid="{00000000-0004-0000-0000-0000E9000000}"/>
    <hyperlink ref="E245" location="A124858250W" display="A124858250W" xr:uid="{00000000-0004-0000-0000-0000EA000000}"/>
    <hyperlink ref="E246" location="A124858802J" display="A124858802J" xr:uid="{00000000-0004-0000-0000-0000EB000000}"/>
    <hyperlink ref="E247" location="A124857650R" display="A124857650R" xr:uid="{00000000-0004-0000-0000-0000EC000000}"/>
    <hyperlink ref="E248" location="A124859186J" display="A124859186J" xr:uid="{00000000-0004-0000-0000-0000ED000000}"/>
    <hyperlink ref="E249" location="A124859570A" display="A124859570A" xr:uid="{00000000-0004-0000-0000-0000EE000000}"/>
    <hyperlink ref="E250" location="A124858034C" display="A124858034C" xr:uid="{00000000-0004-0000-0000-0000EF000000}"/>
    <hyperlink ref="E251" location="A124858418R" display="A124858418R" xr:uid="{00000000-0004-0000-0000-0000F0000000}"/>
    <hyperlink ref="E252" location="A124858754A" display="A124858754A" xr:uid="{00000000-0004-0000-0000-0000F1000000}"/>
    <hyperlink ref="E253" location="A124857602W" display="A124857602W" xr:uid="{00000000-0004-0000-0000-0000F2000000}"/>
    <hyperlink ref="E254" location="A124859138R" display="A124859138R" xr:uid="{00000000-0004-0000-0000-0000F3000000}"/>
    <hyperlink ref="E255" location="A124859522J" display="A124859522J" xr:uid="{00000000-0004-0000-0000-0000F4000000}"/>
    <hyperlink ref="E256" location="A124857986V" display="A124857986V" xr:uid="{00000000-0004-0000-0000-0000F5000000}"/>
    <hyperlink ref="E257" location="A124858370R" display="A124858370R" xr:uid="{00000000-0004-0000-0000-0000F6000000}"/>
    <hyperlink ref="E258" location="A124858758K" display="A124858758K" xr:uid="{00000000-0004-0000-0000-0000F7000000}"/>
    <hyperlink ref="E259" location="A124857606F" display="A124857606F" xr:uid="{00000000-0004-0000-0000-0000F8000000}"/>
    <hyperlink ref="E260" location="A124859142F" display="A124859142F" xr:uid="{00000000-0004-0000-0000-0000F9000000}"/>
    <hyperlink ref="E261" location="A124859526T" display="A124859526T" xr:uid="{00000000-0004-0000-0000-0000FA000000}"/>
    <hyperlink ref="E262" location="A124857990K" display="A124857990K" xr:uid="{00000000-0004-0000-0000-0000FB000000}"/>
    <hyperlink ref="E263" location="A124858374X" display="A124858374X" xr:uid="{00000000-0004-0000-0000-0000FC000000}"/>
    <hyperlink ref="E264" location="A124858882V" display="A124858882V" xr:uid="{00000000-0004-0000-0000-0000FD000000}"/>
    <hyperlink ref="E265" location="A124857730R" display="A124857730R" xr:uid="{00000000-0004-0000-0000-0000FE000000}"/>
    <hyperlink ref="E266" location="A124859266J" display="A124859266J" xr:uid="{00000000-0004-0000-0000-0000FF000000}"/>
    <hyperlink ref="E267" location="A124859650A" display="A124859650A" xr:uid="{00000000-0004-0000-0000-000000010000}"/>
    <hyperlink ref="E268" location="A124858114C" display="A124858114C" xr:uid="{00000000-0004-0000-0000-000001010000}"/>
    <hyperlink ref="E269" location="A124858498A" display="A124858498A" xr:uid="{00000000-0004-0000-0000-000002010000}"/>
    <hyperlink ref="E270" location="A124858550X" display="A124858550X" xr:uid="{00000000-0004-0000-0000-000003010000}"/>
    <hyperlink ref="E271" location="A124857398X" display="A124857398X" xr:uid="{00000000-0004-0000-0000-000004010000}"/>
    <hyperlink ref="E272" location="A124858934K" display="A124858934K" xr:uid="{00000000-0004-0000-0000-000005010000}"/>
    <hyperlink ref="E273" location="A124859318X" display="A124859318X" xr:uid="{00000000-0004-0000-0000-000006010000}"/>
    <hyperlink ref="E274" location="A124857782T" display="A124857782T" xr:uid="{00000000-0004-0000-0000-000007010000}"/>
    <hyperlink ref="E275" location="A124858166F" display="A124858166F" xr:uid="{00000000-0004-0000-0000-000008010000}"/>
    <hyperlink ref="E276" location="A124858694K" display="A124858694K" xr:uid="{00000000-0004-0000-0000-000009010000}"/>
    <hyperlink ref="E277" location="A124857542F" display="A124857542F" xr:uid="{00000000-0004-0000-0000-00000A010000}"/>
    <hyperlink ref="E278" location="A124859078X" display="A124859078X" xr:uid="{00000000-0004-0000-0000-00000B010000}"/>
    <hyperlink ref="E279" location="A124859462T" display="A124859462T" xr:uid="{00000000-0004-0000-0000-00000C010000}"/>
    <hyperlink ref="E280" location="A124857926T" display="A124857926T" xr:uid="{00000000-0004-0000-0000-00000D010000}"/>
    <hyperlink ref="E281" location="A124858310L" display="A124858310L" xr:uid="{00000000-0004-0000-0000-00000E010000}"/>
    <hyperlink ref="E282" location="A124858602R" display="A124858602R" xr:uid="{00000000-0004-0000-0000-00000F010000}"/>
    <hyperlink ref="E283" location="A124857450W" display="A124857450W" xr:uid="{00000000-0004-0000-0000-000010010000}"/>
    <hyperlink ref="E284" location="A124858986L" display="A124858986L" xr:uid="{00000000-0004-0000-0000-000011010000}"/>
    <hyperlink ref="E285" location="A124859370J" display="A124859370J" xr:uid="{00000000-0004-0000-0000-000012010000}"/>
    <hyperlink ref="E286" location="A124857834J" display="A124857834J" xr:uid="{00000000-0004-0000-0000-000013010000}"/>
    <hyperlink ref="E287" location="A124858218W" display="A124858218W" xr:uid="{00000000-0004-0000-0000-000014010000}"/>
    <hyperlink ref="E288" location="A124858762A" display="A124858762A" xr:uid="{00000000-0004-0000-0000-000015010000}"/>
    <hyperlink ref="E289" location="A124857610W" display="A124857610W" xr:uid="{00000000-0004-0000-0000-000016010000}"/>
    <hyperlink ref="E290" location="A124859146R" display="A124859146R" xr:uid="{00000000-0004-0000-0000-000017010000}"/>
    <hyperlink ref="E291" location="A124859530J" display="A124859530J" xr:uid="{00000000-0004-0000-0000-000018010000}"/>
    <hyperlink ref="E292" location="A124857994V" display="A124857994V" xr:uid="{00000000-0004-0000-0000-000019010000}"/>
    <hyperlink ref="E293" location="A124858378J" display="A124858378J" xr:uid="{00000000-0004-0000-0000-00001A010000}"/>
    <hyperlink ref="E294" location="A124858766K" display="A124858766K" xr:uid="{00000000-0004-0000-0000-00001B010000}"/>
    <hyperlink ref="E295" location="A124857614F" display="A124857614F" xr:uid="{00000000-0004-0000-0000-00001C010000}"/>
    <hyperlink ref="E296" location="A124859150F" display="A124859150F" xr:uid="{00000000-0004-0000-0000-00001D010000}"/>
    <hyperlink ref="E297" location="A124859534T" display="A124859534T" xr:uid="{00000000-0004-0000-0000-00001E010000}"/>
    <hyperlink ref="E298" location="A124857998C" display="A124857998C" xr:uid="{00000000-0004-0000-0000-00001F010000}"/>
    <hyperlink ref="E299" location="A124858382X" display="A124858382X" xr:uid="{00000000-0004-0000-0000-000020010000}"/>
    <hyperlink ref="E300" location="A124858638T" display="A124858638T" xr:uid="{00000000-0004-0000-0000-000021010000}"/>
    <hyperlink ref="E301" location="A124857486X" display="A124857486X" xr:uid="{00000000-0004-0000-0000-000022010000}"/>
    <hyperlink ref="E302" location="A124859022L" display="A124859022L" xr:uid="{00000000-0004-0000-0000-000023010000}"/>
    <hyperlink ref="E303" location="A124859406X" display="A124859406X" xr:uid="{00000000-0004-0000-0000-000024010000}"/>
    <hyperlink ref="E304" location="A124857870T" display="A124857870T" xr:uid="{00000000-0004-0000-0000-000025010000}"/>
    <hyperlink ref="E305" location="A124858254F" display="A124858254F" xr:uid="{00000000-0004-0000-0000-000026010000}"/>
    <hyperlink ref="E306" location="A124858554J" display="A124858554J" xr:uid="{00000000-0004-0000-0000-000027010000}"/>
    <hyperlink ref="E307" location="A124857402C" display="A124857402C" xr:uid="{00000000-0004-0000-0000-000028010000}"/>
    <hyperlink ref="E308" location="A124858938V" display="A124858938V" xr:uid="{00000000-0004-0000-0000-000029010000}"/>
    <hyperlink ref="E309" location="A124859322R" display="A124859322R" xr:uid="{00000000-0004-0000-0000-00002A010000}"/>
    <hyperlink ref="E310" location="A124857786A" display="A124857786A" xr:uid="{00000000-0004-0000-0000-00002B010000}"/>
    <hyperlink ref="E311" location="A124858170W" display="A124858170W" xr:uid="{00000000-0004-0000-0000-00002C010000}"/>
    <hyperlink ref="E312" location="A124858886C" display="A124858886C" xr:uid="{00000000-0004-0000-0000-00002D010000}"/>
    <hyperlink ref="E313" location="A124857734X" display="A124857734X" xr:uid="{00000000-0004-0000-0000-00002E010000}"/>
    <hyperlink ref="E314" location="A124859270X" display="A124859270X" xr:uid="{00000000-0004-0000-0000-00002F010000}"/>
    <hyperlink ref="E315" location="A124859654K" display="A124859654K" xr:uid="{00000000-0004-0000-0000-000030010000}"/>
    <hyperlink ref="E316" location="A124858118L" display="A124858118L" xr:uid="{00000000-0004-0000-0000-000031010000}"/>
    <hyperlink ref="E317" location="A124858502F" display="A124858502F" xr:uid="{00000000-0004-0000-0000-000032010000}"/>
    <hyperlink ref="E318" location="A124858698V" display="A124858698V" xr:uid="{00000000-0004-0000-0000-000033010000}"/>
    <hyperlink ref="E319" location="A124857546R" display="A124857546R" xr:uid="{00000000-0004-0000-0000-000034010000}"/>
    <hyperlink ref="E320" location="A124859082R" display="A124859082R" xr:uid="{00000000-0004-0000-0000-000035010000}"/>
    <hyperlink ref="E321" location="A124859466A" display="A124859466A" xr:uid="{00000000-0004-0000-0000-000036010000}"/>
    <hyperlink ref="E322" location="A124857930J" display="A124857930J" xr:uid="{00000000-0004-0000-0000-000037010000}"/>
    <hyperlink ref="E323" location="A124858314W" display="A124858314W" xr:uid="{00000000-0004-0000-0000-000038010000}"/>
    <hyperlink ref="E324" location="A124858806T" display="A124858806T" xr:uid="{00000000-0004-0000-0000-000039010000}"/>
    <hyperlink ref="E325" location="A124857654X" display="A124857654X" xr:uid="{00000000-0004-0000-0000-00003A010000}"/>
    <hyperlink ref="E326" location="A124859190X" display="A124859190X" xr:uid="{00000000-0004-0000-0000-00003B010000}"/>
    <hyperlink ref="E327" location="A124859574K" display="A124859574K" xr:uid="{00000000-0004-0000-0000-00003C010000}"/>
    <hyperlink ref="E328" location="A124858038L" display="A124858038L" xr:uid="{00000000-0004-0000-0000-00003D010000}"/>
    <hyperlink ref="E329" location="A124858422F" display="A124858422F" xr:uid="{00000000-0004-0000-0000-00003E010000}"/>
    <hyperlink ref="E330" location="A124858890V" display="A124858890V" xr:uid="{00000000-0004-0000-0000-00003F010000}"/>
    <hyperlink ref="E331" location="A124857738J" display="A124857738J" xr:uid="{00000000-0004-0000-0000-000040010000}"/>
    <hyperlink ref="E332" location="A124859274J" display="A124859274J" xr:uid="{00000000-0004-0000-0000-000041010000}"/>
    <hyperlink ref="E333" location="A124859658V" display="A124859658V" xr:uid="{00000000-0004-0000-0000-000042010000}"/>
    <hyperlink ref="E334" location="A124858122C" display="A124858122C" xr:uid="{00000000-0004-0000-0000-000043010000}"/>
    <hyperlink ref="E335" location="A124858506R" display="A124858506R" xr:uid="{00000000-0004-0000-0000-000044010000}"/>
    <hyperlink ref="E336" location="A124858558T" display="A124858558T" xr:uid="{00000000-0004-0000-0000-000045010000}"/>
    <hyperlink ref="E337" location="A124857406L" display="A124857406L" xr:uid="{00000000-0004-0000-0000-000046010000}"/>
    <hyperlink ref="E338" location="A124858942K" display="A124858942K" xr:uid="{00000000-0004-0000-0000-000047010000}"/>
    <hyperlink ref="E339" location="A124859326X" display="A124859326X" xr:uid="{00000000-0004-0000-0000-000048010000}"/>
    <hyperlink ref="E340" location="A124857790T" display="A124857790T" xr:uid="{00000000-0004-0000-0000-000049010000}"/>
    <hyperlink ref="E341" location="A124858174F" display="A124858174F" xr:uid="{00000000-0004-0000-0000-00004A010000}"/>
    <hyperlink ref="E342" location="A124858642J" display="A124858642J" xr:uid="{00000000-0004-0000-0000-00004B010000}"/>
    <hyperlink ref="E343" location="A124857490R" display="A124857490R" xr:uid="{00000000-0004-0000-0000-00004C010000}"/>
    <hyperlink ref="E344" location="A124859026W" display="A124859026W" xr:uid="{00000000-0004-0000-0000-00004D010000}"/>
    <hyperlink ref="E345" location="A124859410R" display="A124859410R" xr:uid="{00000000-0004-0000-0000-00004E010000}"/>
    <hyperlink ref="E346" location="A124857874A" display="A124857874A" xr:uid="{00000000-0004-0000-0000-00004F010000}"/>
    <hyperlink ref="E347" location="A124858258R" display="A124858258R" xr:uid="{00000000-0004-0000-0000-000050010000}"/>
    <hyperlink ref="E348" location="A124858770A" display="A124858770A" xr:uid="{00000000-0004-0000-0000-000051010000}"/>
    <hyperlink ref="E349" location="A124857618R" display="A124857618R" xr:uid="{00000000-0004-0000-0000-000052010000}"/>
    <hyperlink ref="E350" location="A124859154R" display="A124859154R" xr:uid="{00000000-0004-0000-0000-000053010000}"/>
    <hyperlink ref="E351" location="A124859538A" display="A124859538A" xr:uid="{00000000-0004-0000-0000-000054010000}"/>
    <hyperlink ref="E352" location="A124858002K" display="A124858002K" xr:uid="{00000000-0004-0000-0000-000055010000}"/>
    <hyperlink ref="E353" location="A124858386J" display="A124858386J" xr:uid="{00000000-0004-0000-0000-000056010000}"/>
    <hyperlink ref="E354" location="A124858646T" display="A124858646T" xr:uid="{00000000-0004-0000-0000-000057010000}"/>
    <hyperlink ref="E355" location="A124857494X" display="A124857494X" xr:uid="{00000000-0004-0000-0000-000058010000}"/>
    <hyperlink ref="E356" location="A124859030L" display="A124859030L" xr:uid="{00000000-0004-0000-0000-000059010000}"/>
    <hyperlink ref="E357" location="A124859414X" display="A124859414X" xr:uid="{00000000-0004-0000-0000-00005A010000}"/>
    <hyperlink ref="E358" location="A124857878K" display="A124857878K" xr:uid="{00000000-0004-0000-0000-00005B010000}"/>
    <hyperlink ref="E359" location="A124858262F" display="A124858262F" xr:uid="{00000000-0004-0000-0000-00005C010000}"/>
    <hyperlink ref="E360" location="A124858850A" display="A124858850A" xr:uid="{00000000-0004-0000-0000-00005D010000}"/>
    <hyperlink ref="E361" location="A124857698A" display="A124857698A" xr:uid="{00000000-0004-0000-0000-00005E010000}"/>
    <hyperlink ref="E362" location="A124859234R" display="A124859234R" xr:uid="{00000000-0004-0000-0000-00005F010000}"/>
    <hyperlink ref="E363" location="A124859618A" display="A124859618A" xr:uid="{00000000-0004-0000-0000-000060010000}"/>
    <hyperlink ref="E364" location="A124858082W" display="A124858082W" xr:uid="{00000000-0004-0000-0000-000061010000}"/>
    <hyperlink ref="E365" location="A124858466J" display="A124858466J" xr:uid="{00000000-0004-0000-0000-000062010000}"/>
    <hyperlink ref="E366" location="A124858562J" display="A124858562J" xr:uid="{00000000-0004-0000-0000-000063010000}"/>
    <hyperlink ref="E367" location="A124857410C" display="A124857410C" xr:uid="{00000000-0004-0000-0000-000064010000}"/>
    <hyperlink ref="E368" location="A124858946V" display="A124858946V" xr:uid="{00000000-0004-0000-0000-000065010000}"/>
    <hyperlink ref="E369" location="A124859330R" display="A124859330R" xr:uid="{00000000-0004-0000-0000-000066010000}"/>
    <hyperlink ref="E370" location="A124857794A" display="A124857794A" xr:uid="{00000000-0004-0000-0000-000067010000}"/>
    <hyperlink ref="E371" location="A124858178R" display="A124858178R" xr:uid="{00000000-0004-0000-0000-000068010000}"/>
    <hyperlink ref="E372" location="A124858854K" display="A124858854K" xr:uid="{00000000-0004-0000-0000-000069010000}"/>
    <hyperlink ref="E373" location="A124857702F" display="A124857702F" xr:uid="{00000000-0004-0000-0000-00006A010000}"/>
    <hyperlink ref="E374" location="A124859238X" display="A124859238X" xr:uid="{00000000-0004-0000-0000-00006B010000}"/>
    <hyperlink ref="E375" location="A124859622T" display="A124859622T" xr:uid="{00000000-0004-0000-0000-00006C010000}"/>
    <hyperlink ref="E376" location="A124858086F" display="A124858086F" xr:uid="{00000000-0004-0000-0000-00006D010000}"/>
    <hyperlink ref="E377" location="A124858470X" display="A124858470X" xr:uid="{00000000-0004-0000-0000-00006E010000}"/>
    <hyperlink ref="E378" location="A124858702X" display="A124858702X" xr:uid="{00000000-0004-0000-0000-00006F010000}"/>
    <hyperlink ref="E379" location="A124857550F" display="A124857550F" xr:uid="{00000000-0004-0000-0000-000070010000}"/>
    <hyperlink ref="E380" location="A124859086X" display="A124859086X" xr:uid="{00000000-0004-0000-0000-000071010000}"/>
    <hyperlink ref="E381" location="A124859470T" display="A124859470T" xr:uid="{00000000-0004-0000-0000-000072010000}"/>
    <hyperlink ref="E382" location="A124857934T" display="A124857934T" xr:uid="{00000000-0004-0000-0000-000073010000}"/>
    <hyperlink ref="E383" location="A124858318F" display="A124858318F" xr:uid="{00000000-0004-0000-0000-000074010000}"/>
    <hyperlink ref="E384" location="A124858606X" display="A124858606X" xr:uid="{00000000-0004-0000-0000-000075010000}"/>
    <hyperlink ref="E385" location="A124857454F" display="A124857454F" xr:uid="{00000000-0004-0000-0000-000076010000}"/>
    <hyperlink ref="E386" location="A124858990C" display="A124858990C" xr:uid="{00000000-0004-0000-0000-000077010000}"/>
    <hyperlink ref="E387" location="A124859374T" display="A124859374T" xr:uid="{00000000-0004-0000-0000-000078010000}"/>
    <hyperlink ref="E388" location="A124857838T" display="A124857838T" xr:uid="{00000000-0004-0000-0000-000079010000}"/>
    <hyperlink ref="E389" location="A124858222L" display="A124858222L" xr:uid="{00000000-0004-0000-0000-00007A010000}"/>
    <hyperlink ref="E390" location="A124858810J" display="A124858810J" xr:uid="{00000000-0004-0000-0000-00007B010000}"/>
    <hyperlink ref="E391" location="A124857658J" display="A124857658J" xr:uid="{00000000-0004-0000-0000-00007C010000}"/>
    <hyperlink ref="E392" location="A124859194J" display="A124859194J" xr:uid="{00000000-0004-0000-0000-00007D010000}"/>
    <hyperlink ref="E393" location="A124859578V" display="A124859578V" xr:uid="{00000000-0004-0000-0000-00007E010000}"/>
    <hyperlink ref="E394" location="A124858042C" display="A124858042C" xr:uid="{00000000-0004-0000-0000-00007F010000}"/>
    <hyperlink ref="E395" location="A124858426R" display="A124858426R" xr:uid="{00000000-0004-0000-0000-000080010000}"/>
    <hyperlink ref="E396" location="A124858894C" display="A124858894C" xr:uid="{00000000-0004-0000-0000-000081010000}"/>
    <hyperlink ref="E397" location="A124857742X" display="A124857742X" xr:uid="{00000000-0004-0000-0000-000082010000}"/>
    <hyperlink ref="E398" location="A124859278T" display="A124859278T" xr:uid="{00000000-0004-0000-0000-000083010000}"/>
    <hyperlink ref="E399" location="A124859662K" display="A124859662K" xr:uid="{00000000-0004-0000-0000-000084010000}"/>
    <hyperlink ref="E400" location="A124858126L" display="A124858126L" xr:uid="{00000000-0004-0000-0000-000085010000}"/>
    <hyperlink ref="E401" location="A124858510F" display="A124858510F" xr:uid="{00000000-0004-0000-0000-000086010000}"/>
    <hyperlink ref="E402" location="A124858610R" display="A124858610R" xr:uid="{00000000-0004-0000-0000-000087010000}"/>
    <hyperlink ref="E403" location="A124857458R" display="A124857458R" xr:uid="{00000000-0004-0000-0000-000088010000}"/>
    <hyperlink ref="E404" location="A124858994L" display="A124858994L" xr:uid="{00000000-0004-0000-0000-000089010000}"/>
    <hyperlink ref="E405" location="A124859378A" display="A124859378A" xr:uid="{00000000-0004-0000-0000-00008A010000}"/>
    <hyperlink ref="E406" location="A124857842J" display="A124857842J" xr:uid="{00000000-0004-0000-0000-00008B010000}"/>
    <hyperlink ref="E407" location="A124858226W" display="A124858226W" xr:uid="{00000000-0004-0000-0000-00008C010000}"/>
    <hyperlink ref="E408" location="A124858706J" display="A124858706J" xr:uid="{00000000-0004-0000-0000-00008D010000}"/>
    <hyperlink ref="E409" location="A124857554R" display="A124857554R" xr:uid="{00000000-0004-0000-0000-00008E010000}"/>
    <hyperlink ref="E410" location="A124859090R" display="A124859090R" xr:uid="{00000000-0004-0000-0000-00008F010000}"/>
    <hyperlink ref="E411" location="A124859474A" display="A124859474A" xr:uid="{00000000-0004-0000-0000-000090010000}"/>
    <hyperlink ref="E412" location="A124857938A" display="A124857938A" xr:uid="{00000000-0004-0000-0000-000091010000}"/>
    <hyperlink ref="E413" location="A124858322W" display="A124858322W" xr:uid="{00000000-0004-0000-0000-000092010000}"/>
    <hyperlink ref="E414" location="A124858858V" display="A124858858V" xr:uid="{00000000-0004-0000-0000-000093010000}"/>
    <hyperlink ref="E415" location="A124857706R" display="A124857706R" xr:uid="{00000000-0004-0000-0000-000094010000}"/>
    <hyperlink ref="E416" location="A124859242R" display="A124859242R" xr:uid="{00000000-0004-0000-0000-000095010000}"/>
    <hyperlink ref="E417" location="A124859626A" display="A124859626A" xr:uid="{00000000-0004-0000-0000-000096010000}"/>
    <hyperlink ref="E418" location="A124858090W" display="A124858090W" xr:uid="{00000000-0004-0000-0000-000097010000}"/>
    <hyperlink ref="E419" location="A124858474J" display="A124858474J" xr:uid="{00000000-0004-0000-0000-000098010000}"/>
    <hyperlink ref="E420" location="A124858862K" display="A124858862K" xr:uid="{00000000-0004-0000-0000-000099010000}"/>
    <hyperlink ref="E421" location="A124857710F" display="A124857710F" xr:uid="{00000000-0004-0000-0000-00009A010000}"/>
    <hyperlink ref="E422" location="A124859246X" display="A124859246X" xr:uid="{00000000-0004-0000-0000-00009B010000}"/>
    <hyperlink ref="E423" location="A124859630T" display="A124859630T" xr:uid="{00000000-0004-0000-0000-00009C010000}"/>
    <hyperlink ref="E424" location="A124858094F" display="A124858094F" xr:uid="{00000000-0004-0000-0000-00009D010000}"/>
    <hyperlink ref="E425" location="A124858478T" display="A124858478T" xr:uid="{00000000-0004-0000-0000-00009E010000}"/>
    <hyperlink ref="E426" location="A124858898L" display="A124858898L" xr:uid="{00000000-0004-0000-0000-00009F010000}"/>
    <hyperlink ref="E427" location="A124857746J" display="A124857746J" xr:uid="{00000000-0004-0000-0000-0000A0010000}"/>
    <hyperlink ref="E428" location="A124859282J" display="A124859282J" xr:uid="{00000000-0004-0000-0000-0000A1010000}"/>
    <hyperlink ref="E429" location="A124859666V" display="A124859666V" xr:uid="{00000000-0004-0000-0000-0000A2010000}"/>
    <hyperlink ref="E430" location="A124858130C" display="A124858130C" xr:uid="{00000000-0004-0000-0000-0000A3010000}"/>
    <hyperlink ref="E431" location="A124858514R" display="A124858514R" xr:uid="{00000000-0004-0000-0000-0000A4010000}"/>
    <hyperlink ref="E432" location="A124858902T" display="A124858902T" xr:uid="{00000000-0004-0000-0000-0000A5010000}"/>
    <hyperlink ref="E433" location="A124857750X" display="A124857750X" xr:uid="{00000000-0004-0000-0000-0000A6010000}"/>
    <hyperlink ref="E434" location="A124859286T" display="A124859286T" xr:uid="{00000000-0004-0000-0000-0000A7010000}"/>
    <hyperlink ref="E435" location="A124859670K" display="A124859670K" xr:uid="{00000000-0004-0000-0000-0000A8010000}"/>
    <hyperlink ref="E436" location="A124858134L" display="A124858134L" xr:uid="{00000000-0004-0000-0000-0000A9010000}"/>
    <hyperlink ref="E437" location="A124858518X" display="A124858518X" xr:uid="{00000000-0004-0000-0000-0000AA010000}"/>
    <hyperlink ref="E438" location="A124858566T" display="A124858566T" xr:uid="{00000000-0004-0000-0000-0000AB010000}"/>
    <hyperlink ref="E439" location="A124857414L" display="A124857414L" xr:uid="{00000000-0004-0000-0000-0000AC010000}"/>
    <hyperlink ref="E440" location="A124858950K" display="A124858950K" xr:uid="{00000000-0004-0000-0000-0000AD010000}"/>
    <hyperlink ref="E441" location="A124859334X" display="A124859334X" xr:uid="{00000000-0004-0000-0000-0000AE010000}"/>
    <hyperlink ref="E442" location="A124857798K" display="A124857798K" xr:uid="{00000000-0004-0000-0000-0000AF010000}"/>
    <hyperlink ref="E443" location="A124858182F" display="A124858182F" xr:uid="{00000000-0004-0000-0000-0000B0010000}"/>
    <hyperlink ref="E444" location="A124858614X" display="A124858614X" xr:uid="{00000000-0004-0000-0000-0000B1010000}"/>
    <hyperlink ref="E445" location="A124857462F" display="A124857462F" xr:uid="{00000000-0004-0000-0000-0000B2010000}"/>
    <hyperlink ref="E446" location="A124858998W" display="A124858998W" xr:uid="{00000000-0004-0000-0000-0000B3010000}"/>
    <hyperlink ref="E447" location="A124859382T" display="A124859382T" xr:uid="{00000000-0004-0000-0000-0000B4010000}"/>
    <hyperlink ref="E448" location="A124857846T" display="A124857846T" xr:uid="{00000000-0004-0000-0000-0000B5010000}"/>
    <hyperlink ref="E449" location="A124858230L" display="A124858230L" xr:uid="{00000000-0004-0000-0000-0000B6010000}"/>
    <hyperlink ref="E450" location="A124858650J" display="A124858650J" xr:uid="{00000000-0004-0000-0000-0000B7010000}"/>
    <hyperlink ref="E451" location="A124857498J" display="A124857498J" xr:uid="{00000000-0004-0000-0000-0000B8010000}"/>
    <hyperlink ref="E452" location="A124859034W" display="A124859034W" xr:uid="{00000000-0004-0000-0000-0000B9010000}"/>
    <hyperlink ref="E453" location="A124859418J" display="A124859418J" xr:uid="{00000000-0004-0000-0000-0000BA010000}"/>
    <hyperlink ref="E454" location="A124857882A" display="A124857882A" xr:uid="{00000000-0004-0000-0000-0000BB010000}"/>
    <hyperlink ref="E455" location="A124858266R" display="A124858266R" xr:uid="{00000000-0004-0000-0000-0000BC010000}"/>
    <hyperlink ref="E456" location="A124858570J" display="A124858570J" xr:uid="{00000000-0004-0000-0000-0000BD010000}"/>
    <hyperlink ref="E457" location="A124857418W" display="A124857418W" xr:uid="{00000000-0004-0000-0000-0000BE010000}"/>
    <hyperlink ref="E458" location="A124858954V" display="A124858954V" xr:uid="{00000000-0004-0000-0000-0000BF010000}"/>
    <hyperlink ref="E459" location="A124859338J" display="A124859338J" xr:uid="{00000000-0004-0000-0000-0000C0010000}"/>
    <hyperlink ref="E460" location="A124857802R" display="A124857802R" xr:uid="{00000000-0004-0000-0000-0000C1010000}"/>
    <hyperlink ref="E461" location="A124858186R" display="A124858186R" xr:uid="{00000000-0004-0000-0000-0000C2010000}"/>
    <hyperlink ref="E462" location="A124858618J" display="A124858618J" xr:uid="{00000000-0004-0000-0000-0000C3010000}"/>
    <hyperlink ref="E463" location="A124857466R" display="A124857466R" xr:uid="{00000000-0004-0000-0000-0000C4010000}"/>
    <hyperlink ref="E464" location="A124859002C" display="A124859002C" xr:uid="{00000000-0004-0000-0000-0000C5010000}"/>
    <hyperlink ref="E465" location="A124859386A" display="A124859386A" xr:uid="{00000000-0004-0000-0000-0000C6010000}"/>
    <hyperlink ref="E466" location="A124857850J" display="A124857850J" xr:uid="{00000000-0004-0000-0000-0000C7010000}"/>
    <hyperlink ref="E467" location="A124858234W" display="A124858234W" xr:uid="{00000000-0004-0000-0000-0000C8010000}"/>
    <hyperlink ref="E468" location="A124858574T" display="A124858574T" xr:uid="{00000000-0004-0000-0000-0000C9010000}"/>
    <hyperlink ref="E469" location="A124857422L" display="A124857422L" xr:uid="{00000000-0004-0000-0000-0000CA010000}"/>
    <hyperlink ref="E470" location="A124858958C" display="A124858958C" xr:uid="{00000000-0004-0000-0000-0000CB010000}"/>
    <hyperlink ref="E471" location="A124859342X" display="A124859342X" xr:uid="{00000000-0004-0000-0000-0000CC010000}"/>
    <hyperlink ref="E472" location="A124857806X" display="A124857806X" xr:uid="{00000000-0004-0000-0000-0000CD010000}"/>
    <hyperlink ref="E473" location="A124858190F" display="A124858190F" xr:uid="{00000000-0004-0000-0000-0000CE010000}"/>
    <hyperlink ref="E474" location="A124858906A" display="A124858906A" xr:uid="{00000000-0004-0000-0000-0000CF010000}"/>
    <hyperlink ref="E475" location="A124857754J" display="A124857754J" xr:uid="{00000000-0004-0000-0000-0000D0010000}"/>
    <hyperlink ref="E476" location="A124859290J" display="A124859290J" xr:uid="{00000000-0004-0000-0000-0000D1010000}"/>
    <hyperlink ref="E477" location="A124859674V" display="A124859674V" xr:uid="{00000000-0004-0000-0000-0000D2010000}"/>
    <hyperlink ref="E478" location="A124858138W" display="A124858138W" xr:uid="{00000000-0004-0000-0000-0000D3010000}"/>
    <hyperlink ref="E479" location="A124858522R" display="A124858522R" xr:uid="{00000000-0004-0000-0000-0000D4010000}"/>
    <hyperlink ref="E480" location="A124858910T" display="A124858910T" xr:uid="{00000000-0004-0000-0000-0000D5010000}"/>
    <hyperlink ref="E481" location="A124857758T" display="A124857758T" xr:uid="{00000000-0004-0000-0000-0000D6010000}"/>
    <hyperlink ref="E482" location="A124859294T" display="A124859294T" xr:uid="{00000000-0004-0000-0000-0000D7010000}"/>
    <hyperlink ref="E483" location="A124859678C" display="A124859678C" xr:uid="{00000000-0004-0000-0000-0000D8010000}"/>
    <hyperlink ref="E484" location="A124858142L" display="A124858142L" xr:uid="{00000000-0004-0000-0000-0000D9010000}"/>
    <hyperlink ref="E485" location="A124858526X" display="A124858526X" xr:uid="{00000000-0004-0000-0000-0000DA010000}"/>
    <hyperlink ref="E486" location="A124858774K" display="A124858774K" xr:uid="{00000000-0004-0000-0000-0000DB010000}"/>
    <hyperlink ref="E487" location="A124857622F" display="A124857622F" xr:uid="{00000000-0004-0000-0000-0000DC010000}"/>
    <hyperlink ref="E488" location="A124859158X" display="A124859158X" xr:uid="{00000000-0004-0000-0000-0000DD010000}"/>
    <hyperlink ref="E489" location="A124859542T" display="A124859542T" xr:uid="{00000000-0004-0000-0000-0000DE010000}"/>
    <hyperlink ref="E490" location="A124858006V" display="A124858006V" xr:uid="{00000000-0004-0000-0000-0000DF010000}"/>
    <hyperlink ref="E491" location="A124858390X" display="A124858390X" xr:uid="{00000000-0004-0000-0000-0000E0010000}"/>
    <hyperlink ref="E492" location="A124858814T" display="A124858814T" xr:uid="{00000000-0004-0000-0000-0000E1010000}"/>
    <hyperlink ref="E493" location="A124857662X" display="A124857662X" xr:uid="{00000000-0004-0000-0000-0000E2010000}"/>
    <hyperlink ref="E494" location="A124859198T" display="A124859198T" xr:uid="{00000000-0004-0000-0000-0000E3010000}"/>
    <hyperlink ref="E495" location="A124859582K" display="A124859582K" xr:uid="{00000000-0004-0000-0000-0000E4010000}"/>
    <hyperlink ref="E496" location="A124858046L" display="A124858046L" xr:uid="{00000000-0004-0000-0000-0000E5010000}"/>
    <hyperlink ref="E497" location="A124858430F" display="A124858430F" xr:uid="{00000000-0004-0000-0000-0000E6010000}"/>
    <hyperlink ref="E498" location="A124858578A" display="A124858578A" xr:uid="{00000000-0004-0000-0000-0000E7010000}"/>
    <hyperlink ref="E499" location="A124857426W" display="A124857426W" xr:uid="{00000000-0004-0000-0000-0000E8010000}"/>
    <hyperlink ref="E500" location="A124858962V" display="A124858962V" xr:uid="{00000000-0004-0000-0000-0000E9010000}"/>
    <hyperlink ref="E501" location="A124859346J" display="A124859346J" xr:uid="{00000000-0004-0000-0000-0000EA010000}"/>
    <hyperlink ref="E502" location="A124857810R" display="A124857810R" xr:uid="{00000000-0004-0000-0000-0000EB010000}"/>
    <hyperlink ref="E503" location="A124858194R" display="A124858194R" xr:uid="{00000000-0004-0000-0000-0000EC010000}"/>
    <hyperlink ref="E504" location="A124858654T" display="A124858654T" xr:uid="{00000000-0004-0000-0000-0000ED010000}"/>
    <hyperlink ref="E505" location="A124857502L" display="A124857502L" xr:uid="{00000000-0004-0000-0000-0000EE010000}"/>
    <hyperlink ref="E506" location="A124859038F" display="A124859038F" xr:uid="{00000000-0004-0000-0000-0000EF010000}"/>
    <hyperlink ref="E507" location="A124859422X" display="A124859422X" xr:uid="{00000000-0004-0000-0000-0000F0010000}"/>
    <hyperlink ref="E508" location="A124857886K" display="A124857886K" xr:uid="{00000000-0004-0000-0000-0000F1010000}"/>
    <hyperlink ref="E509" location="A124858270F" display="A124858270F" xr:uid="{00000000-0004-0000-0000-0000F2010000}"/>
    <hyperlink ref="E510" location="A124858778V" display="A124858778V" xr:uid="{00000000-0004-0000-0000-0000F3010000}"/>
    <hyperlink ref="E511" location="A124857626R" display="A124857626R" xr:uid="{00000000-0004-0000-0000-0000F4010000}"/>
    <hyperlink ref="E512" location="A124859162R" display="A124859162R" xr:uid="{00000000-0004-0000-0000-0000F5010000}"/>
    <hyperlink ref="E513" location="A124859546A" display="A124859546A" xr:uid="{00000000-0004-0000-0000-0000F6010000}"/>
    <hyperlink ref="E514" location="A124858010K" display="A124858010K" xr:uid="{00000000-0004-0000-0000-0000F7010000}"/>
    <hyperlink ref="E515" location="A124858394J" display="A124858394J" xr:uid="{00000000-0004-0000-0000-0000F8010000}"/>
    <hyperlink ref="E516" location="A124858582T" display="A124858582T" xr:uid="{00000000-0004-0000-0000-0000F9010000}"/>
    <hyperlink ref="E517" location="A124857430L" display="A124857430L" xr:uid="{00000000-0004-0000-0000-0000FA010000}"/>
    <hyperlink ref="E518" location="A124858966C" display="A124858966C" xr:uid="{00000000-0004-0000-0000-0000FB010000}"/>
    <hyperlink ref="E519" location="A124859350X" display="A124859350X" xr:uid="{00000000-0004-0000-0000-0000FC010000}"/>
    <hyperlink ref="E520" location="A124857814X" display="A124857814X" xr:uid="{00000000-0004-0000-0000-0000FD010000}"/>
    <hyperlink ref="E521" location="A124858198X" display="A124858198X" xr:uid="{00000000-0004-0000-0000-0000FE010000}"/>
    <hyperlink ref="E522" location="A124858658A" display="A124858658A" xr:uid="{00000000-0004-0000-0000-0000FF010000}"/>
    <hyperlink ref="E523" location="A124857506W" display="A124857506W" xr:uid="{00000000-0004-0000-0000-000000020000}"/>
    <hyperlink ref="E524" location="A124859042W" display="A124859042W" xr:uid="{00000000-0004-0000-0000-000001020000}"/>
    <hyperlink ref="E525" location="A124859426J" display="A124859426J" xr:uid="{00000000-0004-0000-0000-000002020000}"/>
    <hyperlink ref="E526" location="A124857890A" display="A124857890A" xr:uid="{00000000-0004-0000-0000-000003020000}"/>
    <hyperlink ref="E527" location="A124858274R" display="A124858274R" xr:uid="{00000000-0004-0000-0000-000004020000}"/>
    <hyperlink ref="E528" location="A124858782K" display="A124858782K" xr:uid="{00000000-0004-0000-0000-000005020000}"/>
    <hyperlink ref="E529" location="A124857630F" display="A124857630F" xr:uid="{00000000-0004-0000-0000-000006020000}"/>
    <hyperlink ref="E530" location="A124859166X" display="A124859166X" xr:uid="{00000000-0004-0000-0000-000007020000}"/>
    <hyperlink ref="E531" location="A124859550T" display="A124859550T" xr:uid="{00000000-0004-0000-0000-000008020000}"/>
    <hyperlink ref="E532" location="A124858014V" display="A124858014V" xr:uid="{00000000-0004-0000-0000-000009020000}"/>
    <hyperlink ref="E533" location="A124858398T" display="A124858398T" xr:uid="{00000000-0004-0000-0000-00000A020000}"/>
    <hyperlink ref="E534" location="A124858818A" display="A124858818A" xr:uid="{00000000-0004-0000-0000-00000B020000}"/>
    <hyperlink ref="E535" location="A124857666J" display="A124857666J" xr:uid="{00000000-0004-0000-0000-00000C020000}"/>
    <hyperlink ref="E536" location="A124859202W" display="A124859202W" xr:uid="{00000000-0004-0000-0000-00000D020000}"/>
    <hyperlink ref="E537" location="A124859586V" display="A124859586V" xr:uid="{00000000-0004-0000-0000-00000E020000}"/>
    <hyperlink ref="E538" location="A124858050C" display="A124858050C" xr:uid="{00000000-0004-0000-0000-00000F020000}"/>
    <hyperlink ref="E539" location="A124858434R" display="A124858434R" xr:uid="{00000000-0004-0000-0000-000010020000}"/>
    <hyperlink ref="E540" location="A124858822T" display="A124858822T" xr:uid="{00000000-0004-0000-0000-000011020000}"/>
    <hyperlink ref="E541" location="A124857670X" display="A124857670X" xr:uid="{00000000-0004-0000-0000-000012020000}"/>
    <hyperlink ref="E542" location="A124859206F" display="A124859206F" xr:uid="{00000000-0004-0000-0000-000013020000}"/>
    <hyperlink ref="E543" location="A124859590K" display="A124859590K" xr:uid="{00000000-0004-0000-0000-000014020000}"/>
    <hyperlink ref="E544" location="A124858054L" display="A124858054L" xr:uid="{00000000-0004-0000-0000-000015020000}"/>
    <hyperlink ref="E545" location="A124858438X" display="A124858438X" xr:uid="{00000000-0004-0000-0000-000016020000}"/>
    <hyperlink ref="E546" location="A124858586A" display="A124858586A" xr:uid="{00000000-0004-0000-0000-000017020000}"/>
    <hyperlink ref="E547" location="A124857434W" display="A124857434W" xr:uid="{00000000-0004-0000-0000-000018020000}"/>
    <hyperlink ref="E548" location="A124858970V" display="A124858970V" xr:uid="{00000000-0004-0000-0000-000019020000}"/>
    <hyperlink ref="E549" location="A124859354J" display="A124859354J" xr:uid="{00000000-0004-0000-0000-00001A020000}"/>
    <hyperlink ref="E550" location="A124857818J" display="A124857818J" xr:uid="{00000000-0004-0000-0000-00001B020000}"/>
    <hyperlink ref="E551" location="A124858202C" display="A124858202C" xr:uid="{00000000-0004-0000-0000-00001C020000}"/>
    <hyperlink ref="E552" location="A124858710X" display="A124858710X" xr:uid="{00000000-0004-0000-0000-00001D020000}"/>
    <hyperlink ref="E553" location="A124857558X" display="A124857558X" xr:uid="{00000000-0004-0000-0000-00001E020000}"/>
    <hyperlink ref="E554" location="A124859094X" display="A124859094X" xr:uid="{00000000-0004-0000-0000-00001F020000}"/>
    <hyperlink ref="E555" location="A124859478K" display="A124859478K" xr:uid="{00000000-0004-0000-0000-000020020000}"/>
    <hyperlink ref="E556" location="A124857942T" display="A124857942T" xr:uid="{00000000-0004-0000-0000-000021020000}"/>
    <hyperlink ref="E557" location="A124858326F" display="A124858326F" xr:uid="{00000000-0004-0000-0000-000022020000}"/>
    <hyperlink ref="E558" location="A124858662T" display="A124858662T" xr:uid="{00000000-0004-0000-0000-000023020000}"/>
    <hyperlink ref="E559" location="A124857510L" display="A124857510L" xr:uid="{00000000-0004-0000-0000-000024020000}"/>
    <hyperlink ref="E560" location="A124859046F" display="A124859046F" xr:uid="{00000000-0004-0000-0000-000025020000}"/>
    <hyperlink ref="E561" location="A124859430X" display="A124859430X" xr:uid="{00000000-0004-0000-0000-000026020000}"/>
    <hyperlink ref="E562" location="A124857894K" display="A124857894K" xr:uid="{00000000-0004-0000-0000-000027020000}"/>
    <hyperlink ref="E563" location="A124858278X" display="A124858278X" xr:uid="{00000000-0004-0000-0000-000028020000}"/>
    <hyperlink ref="E564" location="A124858714J" display="A124858714J" xr:uid="{00000000-0004-0000-0000-000029020000}"/>
    <hyperlink ref="E565" location="A124857562R" display="A124857562R" xr:uid="{00000000-0004-0000-0000-00002A020000}"/>
    <hyperlink ref="E566" location="A124859098J" display="A124859098J" xr:uid="{00000000-0004-0000-0000-00002B020000}"/>
    <hyperlink ref="E567" location="A124859482A" display="A124859482A" xr:uid="{00000000-0004-0000-0000-00002C020000}"/>
    <hyperlink ref="E568" location="A124857946A" display="A124857946A" xr:uid="{00000000-0004-0000-0000-00002D020000}"/>
    <hyperlink ref="E569" location="A124858330W" display="A124858330W" xr:uid="{00000000-0004-0000-0000-00002E020000}"/>
    <hyperlink ref="E570" location="A124858718T" display="A124858718T" xr:uid="{00000000-0004-0000-0000-00002F020000}"/>
    <hyperlink ref="E571" location="A124857566X" display="A124857566X" xr:uid="{00000000-0004-0000-0000-000030020000}"/>
    <hyperlink ref="E572" location="A124859102L" display="A124859102L" xr:uid="{00000000-0004-0000-0000-000031020000}"/>
    <hyperlink ref="E573" location="A124859486K" display="A124859486K" xr:uid="{00000000-0004-0000-0000-000032020000}"/>
    <hyperlink ref="E574" location="A124857950T" display="A124857950T" xr:uid="{00000000-0004-0000-0000-000033020000}"/>
    <hyperlink ref="E575" location="A124858334F" display="A124858334F" xr:uid="{00000000-0004-0000-0000-000034020000}"/>
    <hyperlink ref="E576" location="A124858622X" display="A124858622X" xr:uid="{00000000-0004-0000-0000-000035020000}"/>
    <hyperlink ref="E577" location="A124857470F" display="A124857470F" xr:uid="{00000000-0004-0000-0000-000036020000}"/>
    <hyperlink ref="E578" location="A124859006L" display="A124859006L" xr:uid="{00000000-0004-0000-0000-000037020000}"/>
    <hyperlink ref="E579" location="A124859390T" display="A124859390T" xr:uid="{00000000-0004-0000-0000-000038020000}"/>
    <hyperlink ref="E580" location="A124857854T" display="A124857854T" xr:uid="{00000000-0004-0000-0000-000039020000}"/>
    <hyperlink ref="E581" location="A124858238F" display="A124858238F" xr:uid="{00000000-0004-0000-0000-00003A020000}"/>
    <hyperlink ref="E582" location="A124858866V" display="A124858866V" xr:uid="{00000000-0004-0000-0000-00003B020000}"/>
    <hyperlink ref="E583" location="A124857714R" display="A124857714R" xr:uid="{00000000-0004-0000-0000-00003C020000}"/>
    <hyperlink ref="E584" location="A124859250R" display="A124859250R" xr:uid="{00000000-0004-0000-0000-00003D020000}"/>
    <hyperlink ref="E585" location="A124859634A" display="A124859634A" xr:uid="{00000000-0004-0000-0000-00003E020000}"/>
    <hyperlink ref="E586" location="A124858098R" display="A124858098R" xr:uid="{00000000-0004-0000-0000-00003F020000}"/>
    <hyperlink ref="E587" location="A124858482J" display="A124858482J" xr:uid="{00000000-0004-0000-0000-000040020000}"/>
  </hyperlink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Q38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defaultColWidth="14.7109375" defaultRowHeight="11.25"/>
  <cols>
    <col min="1" max="16384" width="14.7109375" style="1"/>
  </cols>
  <sheetData>
    <row r="1" spans="1:251" s="2" customFormat="1" ht="99.95" customHeight="1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3" t="s">
        <v>48</v>
      </c>
      <c r="AY1" s="3" t="s">
        <v>49</v>
      </c>
      <c r="AZ1" s="3" t="s">
        <v>50</v>
      </c>
      <c r="BA1" s="3" t="s">
        <v>51</v>
      </c>
      <c r="BB1" s="3" t="s">
        <v>52</v>
      </c>
      <c r="BC1" s="3" t="s">
        <v>53</v>
      </c>
      <c r="BD1" s="3" t="s">
        <v>54</v>
      </c>
      <c r="BE1" s="3" t="s">
        <v>55</v>
      </c>
      <c r="BF1" s="3" t="s">
        <v>56</v>
      </c>
      <c r="BG1" s="3" t="s">
        <v>57</v>
      </c>
      <c r="BH1" s="3" t="s">
        <v>58</v>
      </c>
      <c r="BI1" s="3" t="s">
        <v>59</v>
      </c>
      <c r="BJ1" s="3" t="s">
        <v>60</v>
      </c>
      <c r="BK1" s="3" t="s">
        <v>61</v>
      </c>
      <c r="BL1" s="3" t="s">
        <v>62</v>
      </c>
      <c r="BM1" s="3" t="s">
        <v>63</v>
      </c>
      <c r="BN1" s="3" t="s">
        <v>64</v>
      </c>
      <c r="BO1" s="3" t="s">
        <v>65</v>
      </c>
      <c r="BP1" s="3" t="s">
        <v>66</v>
      </c>
      <c r="BQ1" s="3" t="s">
        <v>67</v>
      </c>
      <c r="BR1" s="3" t="s">
        <v>68</v>
      </c>
      <c r="BS1" s="3" t="s">
        <v>69</v>
      </c>
      <c r="BT1" s="3" t="s">
        <v>70</v>
      </c>
      <c r="BU1" s="3" t="s">
        <v>71</v>
      </c>
      <c r="BV1" s="3" t="s">
        <v>72</v>
      </c>
      <c r="BW1" s="3" t="s">
        <v>73</v>
      </c>
      <c r="BX1" s="3" t="s">
        <v>74</v>
      </c>
      <c r="BY1" s="3" t="s">
        <v>75</v>
      </c>
      <c r="BZ1" s="3" t="s">
        <v>76</v>
      </c>
      <c r="CA1" s="3" t="s">
        <v>77</v>
      </c>
      <c r="CB1" s="3" t="s">
        <v>78</v>
      </c>
      <c r="CC1" s="3" t="s">
        <v>79</v>
      </c>
      <c r="CD1" s="3" t="s">
        <v>80</v>
      </c>
      <c r="CE1" s="3" t="s">
        <v>81</v>
      </c>
      <c r="CF1" s="3" t="s">
        <v>82</v>
      </c>
      <c r="CG1" s="3" t="s">
        <v>83</v>
      </c>
      <c r="CH1" s="3" t="s">
        <v>84</v>
      </c>
      <c r="CI1" s="3" t="s">
        <v>85</v>
      </c>
      <c r="CJ1" s="3" t="s">
        <v>86</v>
      </c>
      <c r="CK1" s="3" t="s">
        <v>87</v>
      </c>
      <c r="CL1" s="3" t="s">
        <v>88</v>
      </c>
      <c r="CM1" s="3" t="s">
        <v>89</v>
      </c>
      <c r="CN1" s="3" t="s">
        <v>90</v>
      </c>
      <c r="CO1" s="3" t="s">
        <v>91</v>
      </c>
      <c r="CP1" s="3" t="s">
        <v>92</v>
      </c>
      <c r="CQ1" s="3" t="s">
        <v>93</v>
      </c>
      <c r="CR1" s="3" t="s">
        <v>94</v>
      </c>
      <c r="CS1" s="3" t="s">
        <v>95</v>
      </c>
      <c r="CT1" s="3" t="s">
        <v>96</v>
      </c>
      <c r="CU1" s="3" t="s">
        <v>97</v>
      </c>
      <c r="CV1" s="3" t="s">
        <v>98</v>
      </c>
      <c r="CW1" s="3" t="s">
        <v>99</v>
      </c>
      <c r="CX1" s="3" t="s">
        <v>100</v>
      </c>
      <c r="CY1" s="3" t="s">
        <v>101</v>
      </c>
      <c r="CZ1" s="3" t="s">
        <v>102</v>
      </c>
      <c r="DA1" s="3" t="s">
        <v>103</v>
      </c>
      <c r="DB1" s="3" t="s">
        <v>104</v>
      </c>
      <c r="DC1" s="3" t="s">
        <v>105</v>
      </c>
      <c r="DD1" s="3" t="s">
        <v>106</v>
      </c>
      <c r="DE1" s="3" t="s">
        <v>107</v>
      </c>
      <c r="DF1" s="3" t="s">
        <v>108</v>
      </c>
      <c r="DG1" s="3" t="s">
        <v>109</v>
      </c>
      <c r="DH1" s="3" t="s">
        <v>110</v>
      </c>
      <c r="DI1" s="3" t="s">
        <v>111</v>
      </c>
      <c r="DJ1" s="3" t="s">
        <v>112</v>
      </c>
      <c r="DK1" s="3" t="s">
        <v>113</v>
      </c>
      <c r="DL1" s="3" t="s">
        <v>114</v>
      </c>
      <c r="DM1" s="3" t="s">
        <v>115</v>
      </c>
      <c r="DN1" s="3" t="s">
        <v>116</v>
      </c>
      <c r="DO1" s="3" t="s">
        <v>117</v>
      </c>
      <c r="DP1" s="3" t="s">
        <v>118</v>
      </c>
      <c r="DQ1" s="3" t="s">
        <v>119</v>
      </c>
      <c r="DR1" s="3" t="s">
        <v>120</v>
      </c>
      <c r="DS1" s="3" t="s">
        <v>121</v>
      </c>
      <c r="DT1" s="3" t="s">
        <v>122</v>
      </c>
      <c r="DU1" s="3" t="s">
        <v>123</v>
      </c>
      <c r="DV1" s="3" t="s">
        <v>124</v>
      </c>
      <c r="DW1" s="3" t="s">
        <v>125</v>
      </c>
      <c r="DX1" s="3" t="s">
        <v>126</v>
      </c>
      <c r="DY1" s="3" t="s">
        <v>127</v>
      </c>
      <c r="DZ1" s="3" t="s">
        <v>128</v>
      </c>
      <c r="EA1" s="3" t="s">
        <v>129</v>
      </c>
      <c r="EB1" s="3" t="s">
        <v>130</v>
      </c>
      <c r="EC1" s="3" t="s">
        <v>131</v>
      </c>
      <c r="ED1" s="3" t="s">
        <v>132</v>
      </c>
      <c r="EE1" s="3" t="s">
        <v>133</v>
      </c>
      <c r="EF1" s="3" t="s">
        <v>134</v>
      </c>
      <c r="EG1" s="3" t="s">
        <v>135</v>
      </c>
      <c r="EH1" s="3" t="s">
        <v>136</v>
      </c>
      <c r="EI1" s="3" t="s">
        <v>137</v>
      </c>
      <c r="EJ1" s="3" t="s">
        <v>138</v>
      </c>
      <c r="EK1" s="3" t="s">
        <v>139</v>
      </c>
      <c r="EL1" s="3" t="s">
        <v>140</v>
      </c>
      <c r="EM1" s="3" t="s">
        <v>141</v>
      </c>
      <c r="EN1" s="3" t="s">
        <v>142</v>
      </c>
      <c r="EO1" s="3" t="s">
        <v>143</v>
      </c>
      <c r="EP1" s="3" t="s">
        <v>144</v>
      </c>
      <c r="EQ1" s="3" t="s">
        <v>145</v>
      </c>
      <c r="ER1" s="3" t="s">
        <v>146</v>
      </c>
      <c r="ES1" s="3" t="s">
        <v>147</v>
      </c>
      <c r="ET1" s="3" t="s">
        <v>148</v>
      </c>
      <c r="EU1" s="3" t="s">
        <v>149</v>
      </c>
      <c r="EV1" s="3" t="s">
        <v>150</v>
      </c>
      <c r="EW1" s="3" t="s">
        <v>151</v>
      </c>
      <c r="EX1" s="3" t="s">
        <v>152</v>
      </c>
      <c r="EY1" s="3" t="s">
        <v>153</v>
      </c>
      <c r="EZ1" s="3" t="s">
        <v>154</v>
      </c>
      <c r="FA1" s="3" t="s">
        <v>155</v>
      </c>
      <c r="FB1" s="3" t="s">
        <v>156</v>
      </c>
      <c r="FC1" s="3" t="s">
        <v>157</v>
      </c>
      <c r="FD1" s="3" t="s">
        <v>158</v>
      </c>
      <c r="FE1" s="3" t="s">
        <v>159</v>
      </c>
      <c r="FF1" s="3" t="s">
        <v>160</v>
      </c>
      <c r="FG1" s="3" t="s">
        <v>161</v>
      </c>
      <c r="FH1" s="3" t="s">
        <v>162</v>
      </c>
      <c r="FI1" s="3" t="s">
        <v>163</v>
      </c>
      <c r="FJ1" s="3" t="s">
        <v>164</v>
      </c>
      <c r="FK1" s="3" t="s">
        <v>165</v>
      </c>
      <c r="FL1" s="3" t="s">
        <v>166</v>
      </c>
      <c r="FM1" s="3" t="s">
        <v>167</v>
      </c>
      <c r="FN1" s="3" t="s">
        <v>168</v>
      </c>
      <c r="FO1" s="3" t="s">
        <v>169</v>
      </c>
      <c r="FP1" s="3" t="s">
        <v>170</v>
      </c>
      <c r="FQ1" s="3" t="s">
        <v>171</v>
      </c>
      <c r="FR1" s="3" t="s">
        <v>172</v>
      </c>
      <c r="FS1" s="3" t="s">
        <v>173</v>
      </c>
      <c r="FT1" s="3" t="s">
        <v>174</v>
      </c>
      <c r="FU1" s="3" t="s">
        <v>175</v>
      </c>
      <c r="FV1" s="3" t="s">
        <v>176</v>
      </c>
      <c r="FW1" s="3" t="s">
        <v>177</v>
      </c>
      <c r="FX1" s="3" t="s">
        <v>178</v>
      </c>
      <c r="FY1" s="3" t="s">
        <v>179</v>
      </c>
      <c r="FZ1" s="3" t="s">
        <v>180</v>
      </c>
      <c r="GA1" s="3" t="s">
        <v>181</v>
      </c>
      <c r="GB1" s="3" t="s">
        <v>182</v>
      </c>
      <c r="GC1" s="3" t="s">
        <v>183</v>
      </c>
      <c r="GD1" s="3" t="s">
        <v>184</v>
      </c>
      <c r="GE1" s="3" t="s">
        <v>185</v>
      </c>
      <c r="GF1" s="3" t="s">
        <v>186</v>
      </c>
      <c r="GG1" s="3" t="s">
        <v>187</v>
      </c>
      <c r="GH1" s="3" t="s">
        <v>188</v>
      </c>
      <c r="GI1" s="3" t="s">
        <v>189</v>
      </c>
      <c r="GJ1" s="3" t="s">
        <v>190</v>
      </c>
      <c r="GK1" s="3" t="s">
        <v>191</v>
      </c>
      <c r="GL1" s="3" t="s">
        <v>192</v>
      </c>
      <c r="GM1" s="3" t="s">
        <v>193</v>
      </c>
      <c r="GN1" s="3" t="s">
        <v>194</v>
      </c>
      <c r="GO1" s="3" t="s">
        <v>195</v>
      </c>
      <c r="GP1" s="3" t="s">
        <v>196</v>
      </c>
      <c r="GQ1" s="3" t="s">
        <v>197</v>
      </c>
      <c r="GR1" s="3" t="s">
        <v>198</v>
      </c>
      <c r="GS1" s="3" t="s">
        <v>199</v>
      </c>
      <c r="GT1" s="3" t="s">
        <v>200</v>
      </c>
      <c r="GU1" s="3" t="s">
        <v>201</v>
      </c>
      <c r="GV1" s="3" t="s">
        <v>202</v>
      </c>
      <c r="GW1" s="3" t="s">
        <v>203</v>
      </c>
      <c r="GX1" s="3" t="s">
        <v>204</v>
      </c>
      <c r="GY1" s="3" t="s">
        <v>205</v>
      </c>
      <c r="GZ1" s="3" t="s">
        <v>206</v>
      </c>
      <c r="HA1" s="3" t="s">
        <v>207</v>
      </c>
      <c r="HB1" s="3" t="s">
        <v>208</v>
      </c>
      <c r="HC1" s="3" t="s">
        <v>209</v>
      </c>
      <c r="HD1" s="3" t="s">
        <v>210</v>
      </c>
      <c r="HE1" s="3" t="s">
        <v>211</v>
      </c>
      <c r="HF1" s="3" t="s">
        <v>212</v>
      </c>
      <c r="HG1" s="3" t="s">
        <v>213</v>
      </c>
      <c r="HH1" s="3" t="s">
        <v>214</v>
      </c>
      <c r="HI1" s="3" t="s">
        <v>215</v>
      </c>
      <c r="HJ1" s="3" t="s">
        <v>216</v>
      </c>
      <c r="HK1" s="3" t="s">
        <v>217</v>
      </c>
      <c r="HL1" s="3" t="s">
        <v>218</v>
      </c>
      <c r="HM1" s="3" t="s">
        <v>219</v>
      </c>
      <c r="HN1" s="3" t="s">
        <v>220</v>
      </c>
      <c r="HO1" s="3" t="s">
        <v>221</v>
      </c>
      <c r="HP1" s="3" t="s">
        <v>222</v>
      </c>
      <c r="HQ1" s="3" t="s">
        <v>223</v>
      </c>
      <c r="HR1" s="3" t="s">
        <v>224</v>
      </c>
      <c r="HS1" s="3" t="s">
        <v>225</v>
      </c>
      <c r="HT1" s="3" t="s">
        <v>226</v>
      </c>
      <c r="HU1" s="3" t="s">
        <v>227</v>
      </c>
      <c r="HV1" s="3" t="s">
        <v>228</v>
      </c>
      <c r="HW1" s="3" t="s">
        <v>229</v>
      </c>
      <c r="HX1" s="3" t="s">
        <v>230</v>
      </c>
      <c r="HY1" s="3" t="s">
        <v>231</v>
      </c>
      <c r="HZ1" s="3" t="s">
        <v>232</v>
      </c>
      <c r="IA1" s="3" t="s">
        <v>233</v>
      </c>
      <c r="IB1" s="3" t="s">
        <v>234</v>
      </c>
      <c r="IC1" s="3" t="s">
        <v>235</v>
      </c>
      <c r="ID1" s="3" t="s">
        <v>236</v>
      </c>
      <c r="IE1" s="3" t="s">
        <v>237</v>
      </c>
      <c r="IF1" s="3" t="s">
        <v>238</v>
      </c>
      <c r="IG1" s="3" t="s">
        <v>239</v>
      </c>
      <c r="IH1" s="3" t="s">
        <v>240</v>
      </c>
      <c r="II1" s="3" t="s">
        <v>241</v>
      </c>
      <c r="IJ1" s="3" t="s">
        <v>242</v>
      </c>
      <c r="IK1" s="3" t="s">
        <v>243</v>
      </c>
      <c r="IL1" s="3" t="s">
        <v>244</v>
      </c>
      <c r="IM1" s="3" t="s">
        <v>245</v>
      </c>
      <c r="IN1" s="3" t="s">
        <v>246</v>
      </c>
      <c r="IO1" s="3" t="s">
        <v>247</v>
      </c>
      <c r="IP1" s="3" t="s">
        <v>248</v>
      </c>
      <c r="IQ1" s="3" t="s">
        <v>249</v>
      </c>
    </row>
    <row r="2" spans="1:251">
      <c r="A2" s="4" t="s">
        <v>250</v>
      </c>
      <c r="B2" s="7" t="s">
        <v>259</v>
      </c>
      <c r="C2" s="7" t="s">
        <v>259</v>
      </c>
      <c r="D2" s="7" t="s">
        <v>259</v>
      </c>
      <c r="E2" s="7" t="s">
        <v>259</v>
      </c>
      <c r="F2" s="7" t="s">
        <v>259</v>
      </c>
      <c r="G2" s="7" t="s">
        <v>259</v>
      </c>
      <c r="H2" s="7" t="s">
        <v>259</v>
      </c>
      <c r="I2" s="7" t="s">
        <v>259</v>
      </c>
      <c r="J2" s="7" t="s">
        <v>259</v>
      </c>
      <c r="K2" s="7" t="s">
        <v>259</v>
      </c>
      <c r="L2" s="7" t="s">
        <v>259</v>
      </c>
      <c r="M2" s="7" t="s">
        <v>259</v>
      </c>
      <c r="N2" s="7" t="s">
        <v>259</v>
      </c>
      <c r="O2" s="7" t="s">
        <v>259</v>
      </c>
      <c r="P2" s="7" t="s">
        <v>259</v>
      </c>
      <c r="Q2" s="7" t="s">
        <v>259</v>
      </c>
      <c r="R2" s="7" t="s">
        <v>259</v>
      </c>
      <c r="S2" s="7" t="s">
        <v>259</v>
      </c>
      <c r="T2" s="7" t="s">
        <v>259</v>
      </c>
      <c r="U2" s="7" t="s">
        <v>259</v>
      </c>
      <c r="V2" s="7" t="s">
        <v>259</v>
      </c>
      <c r="W2" s="7" t="s">
        <v>259</v>
      </c>
      <c r="X2" s="7" t="s">
        <v>259</v>
      </c>
      <c r="Y2" s="7" t="s">
        <v>259</v>
      </c>
      <c r="Z2" s="7" t="s">
        <v>259</v>
      </c>
      <c r="AA2" s="7" t="s">
        <v>259</v>
      </c>
      <c r="AB2" s="7" t="s">
        <v>259</v>
      </c>
      <c r="AC2" s="7" t="s">
        <v>259</v>
      </c>
      <c r="AD2" s="7" t="s">
        <v>259</v>
      </c>
      <c r="AE2" s="7" t="s">
        <v>259</v>
      </c>
      <c r="AF2" s="7" t="s">
        <v>259</v>
      </c>
      <c r="AG2" s="7" t="s">
        <v>259</v>
      </c>
      <c r="AH2" s="7" t="s">
        <v>259</v>
      </c>
      <c r="AI2" s="7" t="s">
        <v>259</v>
      </c>
      <c r="AJ2" s="7" t="s">
        <v>259</v>
      </c>
      <c r="AK2" s="7" t="s">
        <v>259</v>
      </c>
      <c r="AL2" s="7" t="s">
        <v>259</v>
      </c>
      <c r="AM2" s="7" t="s">
        <v>259</v>
      </c>
      <c r="AN2" s="7" t="s">
        <v>259</v>
      </c>
      <c r="AO2" s="7" t="s">
        <v>259</v>
      </c>
      <c r="AP2" s="7" t="s">
        <v>259</v>
      </c>
      <c r="AQ2" s="7" t="s">
        <v>259</v>
      </c>
      <c r="AR2" s="7" t="s">
        <v>259</v>
      </c>
      <c r="AS2" s="7" t="s">
        <v>259</v>
      </c>
      <c r="AT2" s="7" t="s">
        <v>259</v>
      </c>
      <c r="AU2" s="7" t="s">
        <v>259</v>
      </c>
      <c r="AV2" s="7" t="s">
        <v>259</v>
      </c>
      <c r="AW2" s="7" t="s">
        <v>259</v>
      </c>
      <c r="AX2" s="7" t="s">
        <v>259</v>
      </c>
      <c r="AY2" s="7" t="s">
        <v>259</v>
      </c>
      <c r="AZ2" s="7" t="s">
        <v>259</v>
      </c>
      <c r="BA2" s="7" t="s">
        <v>259</v>
      </c>
      <c r="BB2" s="7" t="s">
        <v>259</v>
      </c>
      <c r="BC2" s="7" t="s">
        <v>259</v>
      </c>
      <c r="BD2" s="7" t="s">
        <v>259</v>
      </c>
      <c r="BE2" s="7" t="s">
        <v>259</v>
      </c>
      <c r="BF2" s="7" t="s">
        <v>259</v>
      </c>
      <c r="BG2" s="7" t="s">
        <v>259</v>
      </c>
      <c r="BH2" s="7" t="s">
        <v>259</v>
      </c>
      <c r="BI2" s="7" t="s">
        <v>259</v>
      </c>
      <c r="BJ2" s="7" t="s">
        <v>259</v>
      </c>
      <c r="BK2" s="7" t="s">
        <v>259</v>
      </c>
      <c r="BL2" s="7" t="s">
        <v>259</v>
      </c>
      <c r="BM2" s="7" t="s">
        <v>259</v>
      </c>
      <c r="BN2" s="7" t="s">
        <v>259</v>
      </c>
      <c r="BO2" s="7" t="s">
        <v>259</v>
      </c>
      <c r="BP2" s="7" t="s">
        <v>259</v>
      </c>
      <c r="BQ2" s="7" t="s">
        <v>259</v>
      </c>
      <c r="BR2" s="7" t="s">
        <v>259</v>
      </c>
      <c r="BS2" s="7" t="s">
        <v>259</v>
      </c>
      <c r="BT2" s="7" t="s">
        <v>259</v>
      </c>
      <c r="BU2" s="7" t="s">
        <v>259</v>
      </c>
      <c r="BV2" s="7" t="s">
        <v>259</v>
      </c>
      <c r="BW2" s="7" t="s">
        <v>259</v>
      </c>
      <c r="BX2" s="7" t="s">
        <v>259</v>
      </c>
      <c r="BY2" s="7" t="s">
        <v>259</v>
      </c>
      <c r="BZ2" s="7" t="s">
        <v>259</v>
      </c>
      <c r="CA2" s="7" t="s">
        <v>259</v>
      </c>
      <c r="CB2" s="7" t="s">
        <v>259</v>
      </c>
      <c r="CC2" s="7" t="s">
        <v>259</v>
      </c>
      <c r="CD2" s="7" t="s">
        <v>259</v>
      </c>
      <c r="CE2" s="7" t="s">
        <v>259</v>
      </c>
      <c r="CF2" s="7" t="s">
        <v>259</v>
      </c>
      <c r="CG2" s="7" t="s">
        <v>259</v>
      </c>
      <c r="CH2" s="7" t="s">
        <v>259</v>
      </c>
      <c r="CI2" s="7" t="s">
        <v>259</v>
      </c>
      <c r="CJ2" s="7" t="s">
        <v>259</v>
      </c>
      <c r="CK2" s="7" t="s">
        <v>259</v>
      </c>
      <c r="CL2" s="7" t="s">
        <v>259</v>
      </c>
      <c r="CM2" s="7" t="s">
        <v>259</v>
      </c>
      <c r="CN2" s="7" t="s">
        <v>259</v>
      </c>
      <c r="CO2" s="7" t="s">
        <v>259</v>
      </c>
      <c r="CP2" s="7" t="s">
        <v>259</v>
      </c>
      <c r="CQ2" s="7" t="s">
        <v>259</v>
      </c>
      <c r="CR2" s="7" t="s">
        <v>259</v>
      </c>
      <c r="CS2" s="7" t="s">
        <v>259</v>
      </c>
      <c r="CT2" s="7" t="s">
        <v>259</v>
      </c>
      <c r="CU2" s="7" t="s">
        <v>259</v>
      </c>
      <c r="CV2" s="7" t="s">
        <v>259</v>
      </c>
      <c r="CW2" s="7" t="s">
        <v>259</v>
      </c>
      <c r="CX2" s="7" t="s">
        <v>259</v>
      </c>
      <c r="CY2" s="7" t="s">
        <v>259</v>
      </c>
      <c r="CZ2" s="7" t="s">
        <v>259</v>
      </c>
      <c r="DA2" s="7" t="s">
        <v>259</v>
      </c>
      <c r="DB2" s="7" t="s">
        <v>259</v>
      </c>
      <c r="DC2" s="7" t="s">
        <v>259</v>
      </c>
      <c r="DD2" s="7" t="s">
        <v>259</v>
      </c>
      <c r="DE2" s="7" t="s">
        <v>259</v>
      </c>
      <c r="DF2" s="7" t="s">
        <v>259</v>
      </c>
      <c r="DG2" s="7" t="s">
        <v>259</v>
      </c>
      <c r="DH2" s="7" t="s">
        <v>259</v>
      </c>
      <c r="DI2" s="7" t="s">
        <v>259</v>
      </c>
      <c r="DJ2" s="7" t="s">
        <v>259</v>
      </c>
      <c r="DK2" s="7" t="s">
        <v>259</v>
      </c>
      <c r="DL2" s="7" t="s">
        <v>259</v>
      </c>
      <c r="DM2" s="7" t="s">
        <v>259</v>
      </c>
      <c r="DN2" s="7" t="s">
        <v>259</v>
      </c>
      <c r="DO2" s="7" t="s">
        <v>259</v>
      </c>
      <c r="DP2" s="7" t="s">
        <v>259</v>
      </c>
      <c r="DQ2" s="7" t="s">
        <v>259</v>
      </c>
      <c r="DR2" s="7" t="s">
        <v>259</v>
      </c>
      <c r="DS2" s="7" t="s">
        <v>259</v>
      </c>
      <c r="DT2" s="7" t="s">
        <v>259</v>
      </c>
      <c r="DU2" s="7" t="s">
        <v>259</v>
      </c>
      <c r="DV2" s="7" t="s">
        <v>259</v>
      </c>
      <c r="DW2" s="7" t="s">
        <v>259</v>
      </c>
      <c r="DX2" s="7" t="s">
        <v>259</v>
      </c>
      <c r="DY2" s="7" t="s">
        <v>259</v>
      </c>
      <c r="DZ2" s="7" t="s">
        <v>259</v>
      </c>
      <c r="EA2" s="7" t="s">
        <v>259</v>
      </c>
      <c r="EB2" s="7" t="s">
        <v>259</v>
      </c>
      <c r="EC2" s="7" t="s">
        <v>259</v>
      </c>
      <c r="ED2" s="7" t="s">
        <v>259</v>
      </c>
      <c r="EE2" s="7" t="s">
        <v>259</v>
      </c>
      <c r="EF2" s="7" t="s">
        <v>259</v>
      </c>
      <c r="EG2" s="7" t="s">
        <v>259</v>
      </c>
      <c r="EH2" s="7" t="s">
        <v>259</v>
      </c>
      <c r="EI2" s="7" t="s">
        <v>259</v>
      </c>
      <c r="EJ2" s="7" t="s">
        <v>259</v>
      </c>
      <c r="EK2" s="7" t="s">
        <v>259</v>
      </c>
      <c r="EL2" s="7" t="s">
        <v>259</v>
      </c>
      <c r="EM2" s="7" t="s">
        <v>259</v>
      </c>
      <c r="EN2" s="7" t="s">
        <v>259</v>
      </c>
      <c r="EO2" s="7" t="s">
        <v>259</v>
      </c>
      <c r="EP2" s="7" t="s">
        <v>259</v>
      </c>
      <c r="EQ2" s="7" t="s">
        <v>259</v>
      </c>
      <c r="ER2" s="7" t="s">
        <v>259</v>
      </c>
      <c r="ES2" s="7" t="s">
        <v>259</v>
      </c>
      <c r="ET2" s="7" t="s">
        <v>259</v>
      </c>
      <c r="EU2" s="7" t="s">
        <v>259</v>
      </c>
      <c r="EV2" s="7" t="s">
        <v>259</v>
      </c>
      <c r="EW2" s="7" t="s">
        <v>259</v>
      </c>
      <c r="EX2" s="7" t="s">
        <v>259</v>
      </c>
      <c r="EY2" s="7" t="s">
        <v>259</v>
      </c>
      <c r="EZ2" s="7" t="s">
        <v>259</v>
      </c>
      <c r="FA2" s="7" t="s">
        <v>259</v>
      </c>
      <c r="FB2" s="7" t="s">
        <v>259</v>
      </c>
      <c r="FC2" s="7" t="s">
        <v>259</v>
      </c>
      <c r="FD2" s="7" t="s">
        <v>259</v>
      </c>
      <c r="FE2" s="7" t="s">
        <v>259</v>
      </c>
      <c r="FF2" s="7" t="s">
        <v>259</v>
      </c>
      <c r="FG2" s="7" t="s">
        <v>259</v>
      </c>
      <c r="FH2" s="7" t="s">
        <v>259</v>
      </c>
      <c r="FI2" s="7" t="s">
        <v>259</v>
      </c>
      <c r="FJ2" s="7" t="s">
        <v>259</v>
      </c>
      <c r="FK2" s="7" t="s">
        <v>259</v>
      </c>
      <c r="FL2" s="7" t="s">
        <v>259</v>
      </c>
      <c r="FM2" s="7" t="s">
        <v>259</v>
      </c>
      <c r="FN2" s="7" t="s">
        <v>259</v>
      </c>
      <c r="FO2" s="7" t="s">
        <v>259</v>
      </c>
      <c r="FP2" s="7" t="s">
        <v>259</v>
      </c>
      <c r="FQ2" s="7" t="s">
        <v>259</v>
      </c>
      <c r="FR2" s="7" t="s">
        <v>259</v>
      </c>
      <c r="FS2" s="7" t="s">
        <v>259</v>
      </c>
      <c r="FT2" s="7" t="s">
        <v>259</v>
      </c>
      <c r="FU2" s="7" t="s">
        <v>259</v>
      </c>
      <c r="FV2" s="7" t="s">
        <v>259</v>
      </c>
      <c r="FW2" s="7" t="s">
        <v>259</v>
      </c>
      <c r="FX2" s="7" t="s">
        <v>259</v>
      </c>
      <c r="FY2" s="7" t="s">
        <v>259</v>
      </c>
      <c r="FZ2" s="7" t="s">
        <v>259</v>
      </c>
      <c r="GA2" s="7" t="s">
        <v>259</v>
      </c>
      <c r="GB2" s="7" t="s">
        <v>259</v>
      </c>
      <c r="GC2" s="7" t="s">
        <v>259</v>
      </c>
      <c r="GD2" s="7" t="s">
        <v>259</v>
      </c>
      <c r="GE2" s="7" t="s">
        <v>259</v>
      </c>
      <c r="GF2" s="7" t="s">
        <v>259</v>
      </c>
      <c r="GG2" s="7" t="s">
        <v>259</v>
      </c>
      <c r="GH2" s="7" t="s">
        <v>259</v>
      </c>
      <c r="GI2" s="7" t="s">
        <v>259</v>
      </c>
      <c r="GJ2" s="7" t="s">
        <v>259</v>
      </c>
      <c r="GK2" s="7" t="s">
        <v>259</v>
      </c>
      <c r="GL2" s="7" t="s">
        <v>259</v>
      </c>
      <c r="GM2" s="7" t="s">
        <v>259</v>
      </c>
      <c r="GN2" s="7" t="s">
        <v>259</v>
      </c>
      <c r="GO2" s="7" t="s">
        <v>259</v>
      </c>
      <c r="GP2" s="7" t="s">
        <v>259</v>
      </c>
      <c r="GQ2" s="7" t="s">
        <v>259</v>
      </c>
      <c r="GR2" s="7" t="s">
        <v>259</v>
      </c>
      <c r="GS2" s="7" t="s">
        <v>259</v>
      </c>
      <c r="GT2" s="7" t="s">
        <v>259</v>
      </c>
      <c r="GU2" s="7" t="s">
        <v>259</v>
      </c>
      <c r="GV2" s="7" t="s">
        <v>259</v>
      </c>
      <c r="GW2" s="7" t="s">
        <v>259</v>
      </c>
      <c r="GX2" s="7" t="s">
        <v>259</v>
      </c>
      <c r="GY2" s="7" t="s">
        <v>259</v>
      </c>
      <c r="GZ2" s="7" t="s">
        <v>259</v>
      </c>
      <c r="HA2" s="7" t="s">
        <v>259</v>
      </c>
      <c r="HB2" s="7" t="s">
        <v>259</v>
      </c>
      <c r="HC2" s="7" t="s">
        <v>259</v>
      </c>
      <c r="HD2" s="7" t="s">
        <v>259</v>
      </c>
      <c r="HE2" s="7" t="s">
        <v>259</v>
      </c>
      <c r="HF2" s="7" t="s">
        <v>259</v>
      </c>
      <c r="HG2" s="7" t="s">
        <v>259</v>
      </c>
      <c r="HH2" s="7" t="s">
        <v>259</v>
      </c>
      <c r="HI2" s="7" t="s">
        <v>259</v>
      </c>
      <c r="HJ2" s="7" t="s">
        <v>259</v>
      </c>
      <c r="HK2" s="7" t="s">
        <v>259</v>
      </c>
      <c r="HL2" s="7" t="s">
        <v>259</v>
      </c>
      <c r="HM2" s="7" t="s">
        <v>259</v>
      </c>
      <c r="HN2" s="7" t="s">
        <v>259</v>
      </c>
      <c r="HO2" s="7" t="s">
        <v>259</v>
      </c>
      <c r="HP2" s="7" t="s">
        <v>259</v>
      </c>
      <c r="HQ2" s="7" t="s">
        <v>259</v>
      </c>
      <c r="HR2" s="7" t="s">
        <v>259</v>
      </c>
      <c r="HS2" s="7" t="s">
        <v>259</v>
      </c>
      <c r="HT2" s="7" t="s">
        <v>259</v>
      </c>
      <c r="HU2" s="7" t="s">
        <v>259</v>
      </c>
      <c r="HV2" s="7" t="s">
        <v>259</v>
      </c>
      <c r="HW2" s="7" t="s">
        <v>259</v>
      </c>
      <c r="HX2" s="7" t="s">
        <v>259</v>
      </c>
      <c r="HY2" s="7" t="s">
        <v>259</v>
      </c>
      <c r="HZ2" s="7" t="s">
        <v>259</v>
      </c>
      <c r="IA2" s="7" t="s">
        <v>259</v>
      </c>
      <c r="IB2" s="7" t="s">
        <v>259</v>
      </c>
      <c r="IC2" s="7" t="s">
        <v>259</v>
      </c>
      <c r="ID2" s="7" t="s">
        <v>259</v>
      </c>
      <c r="IE2" s="7" t="s">
        <v>259</v>
      </c>
      <c r="IF2" s="7" t="s">
        <v>259</v>
      </c>
      <c r="IG2" s="7" t="s">
        <v>259</v>
      </c>
      <c r="IH2" s="7" t="s">
        <v>259</v>
      </c>
      <c r="II2" s="7" t="s">
        <v>259</v>
      </c>
      <c r="IJ2" s="7" t="s">
        <v>259</v>
      </c>
      <c r="IK2" s="7" t="s">
        <v>259</v>
      </c>
      <c r="IL2" s="7" t="s">
        <v>259</v>
      </c>
      <c r="IM2" s="7" t="s">
        <v>259</v>
      </c>
      <c r="IN2" s="7" t="s">
        <v>259</v>
      </c>
      <c r="IO2" s="7" t="s">
        <v>259</v>
      </c>
      <c r="IP2" s="7" t="s">
        <v>259</v>
      </c>
      <c r="IQ2" s="7" t="s">
        <v>259</v>
      </c>
    </row>
    <row r="3" spans="1:251">
      <c r="A3" s="4" t="s">
        <v>251</v>
      </c>
      <c r="B3" s="8" t="s">
        <v>260</v>
      </c>
      <c r="C3" s="8" t="s">
        <v>260</v>
      </c>
      <c r="D3" s="8" t="s">
        <v>260</v>
      </c>
      <c r="E3" s="8" t="s">
        <v>260</v>
      </c>
      <c r="F3" s="8" t="s">
        <v>260</v>
      </c>
      <c r="G3" s="8" t="s">
        <v>260</v>
      </c>
      <c r="H3" s="8" t="s">
        <v>260</v>
      </c>
      <c r="I3" s="8" t="s">
        <v>260</v>
      </c>
      <c r="J3" s="8" t="s">
        <v>260</v>
      </c>
      <c r="K3" s="8" t="s">
        <v>260</v>
      </c>
      <c r="L3" s="8" t="s">
        <v>260</v>
      </c>
      <c r="M3" s="8" t="s">
        <v>260</v>
      </c>
      <c r="N3" s="8" t="s">
        <v>260</v>
      </c>
      <c r="O3" s="8" t="s">
        <v>260</v>
      </c>
      <c r="P3" s="8" t="s">
        <v>260</v>
      </c>
      <c r="Q3" s="8" t="s">
        <v>260</v>
      </c>
      <c r="R3" s="8" t="s">
        <v>260</v>
      </c>
      <c r="S3" s="8" t="s">
        <v>260</v>
      </c>
      <c r="T3" s="8" t="s">
        <v>260</v>
      </c>
      <c r="U3" s="8" t="s">
        <v>260</v>
      </c>
      <c r="V3" s="8" t="s">
        <v>260</v>
      </c>
      <c r="W3" s="8" t="s">
        <v>260</v>
      </c>
      <c r="X3" s="8" t="s">
        <v>260</v>
      </c>
      <c r="Y3" s="8" t="s">
        <v>260</v>
      </c>
      <c r="Z3" s="8" t="s">
        <v>260</v>
      </c>
      <c r="AA3" s="8" t="s">
        <v>260</v>
      </c>
      <c r="AB3" s="8" t="s">
        <v>260</v>
      </c>
      <c r="AC3" s="8" t="s">
        <v>260</v>
      </c>
      <c r="AD3" s="8" t="s">
        <v>260</v>
      </c>
      <c r="AE3" s="8" t="s">
        <v>260</v>
      </c>
      <c r="AF3" s="8" t="s">
        <v>260</v>
      </c>
      <c r="AG3" s="8" t="s">
        <v>260</v>
      </c>
      <c r="AH3" s="8" t="s">
        <v>260</v>
      </c>
      <c r="AI3" s="8" t="s">
        <v>260</v>
      </c>
      <c r="AJ3" s="8" t="s">
        <v>260</v>
      </c>
      <c r="AK3" s="8" t="s">
        <v>260</v>
      </c>
      <c r="AL3" s="8" t="s">
        <v>260</v>
      </c>
      <c r="AM3" s="8" t="s">
        <v>260</v>
      </c>
      <c r="AN3" s="8" t="s">
        <v>260</v>
      </c>
      <c r="AO3" s="8" t="s">
        <v>260</v>
      </c>
      <c r="AP3" s="8" t="s">
        <v>260</v>
      </c>
      <c r="AQ3" s="8" t="s">
        <v>260</v>
      </c>
      <c r="AR3" s="8" t="s">
        <v>260</v>
      </c>
      <c r="AS3" s="8" t="s">
        <v>260</v>
      </c>
      <c r="AT3" s="8" t="s">
        <v>260</v>
      </c>
      <c r="AU3" s="8" t="s">
        <v>260</v>
      </c>
      <c r="AV3" s="8" t="s">
        <v>260</v>
      </c>
      <c r="AW3" s="8" t="s">
        <v>260</v>
      </c>
      <c r="AX3" s="8" t="s">
        <v>260</v>
      </c>
      <c r="AY3" s="8" t="s">
        <v>260</v>
      </c>
      <c r="AZ3" s="8" t="s">
        <v>260</v>
      </c>
      <c r="BA3" s="8" t="s">
        <v>260</v>
      </c>
      <c r="BB3" s="8" t="s">
        <v>260</v>
      </c>
      <c r="BC3" s="8" t="s">
        <v>260</v>
      </c>
      <c r="BD3" s="8" t="s">
        <v>260</v>
      </c>
      <c r="BE3" s="8" t="s">
        <v>260</v>
      </c>
      <c r="BF3" s="8" t="s">
        <v>260</v>
      </c>
      <c r="BG3" s="8" t="s">
        <v>260</v>
      </c>
      <c r="BH3" s="8" t="s">
        <v>260</v>
      </c>
      <c r="BI3" s="8" t="s">
        <v>260</v>
      </c>
      <c r="BJ3" s="8" t="s">
        <v>260</v>
      </c>
      <c r="BK3" s="8" t="s">
        <v>260</v>
      </c>
      <c r="BL3" s="8" t="s">
        <v>260</v>
      </c>
      <c r="BM3" s="8" t="s">
        <v>260</v>
      </c>
      <c r="BN3" s="8" t="s">
        <v>260</v>
      </c>
      <c r="BO3" s="8" t="s">
        <v>260</v>
      </c>
      <c r="BP3" s="8" t="s">
        <v>260</v>
      </c>
      <c r="BQ3" s="8" t="s">
        <v>260</v>
      </c>
      <c r="BR3" s="8" t="s">
        <v>260</v>
      </c>
      <c r="BS3" s="8" t="s">
        <v>260</v>
      </c>
      <c r="BT3" s="8" t="s">
        <v>260</v>
      </c>
      <c r="BU3" s="8" t="s">
        <v>260</v>
      </c>
      <c r="BV3" s="8" t="s">
        <v>260</v>
      </c>
      <c r="BW3" s="8" t="s">
        <v>260</v>
      </c>
      <c r="BX3" s="8" t="s">
        <v>260</v>
      </c>
      <c r="BY3" s="8" t="s">
        <v>260</v>
      </c>
      <c r="BZ3" s="8" t="s">
        <v>260</v>
      </c>
      <c r="CA3" s="8" t="s">
        <v>260</v>
      </c>
      <c r="CB3" s="8" t="s">
        <v>260</v>
      </c>
      <c r="CC3" s="8" t="s">
        <v>260</v>
      </c>
      <c r="CD3" s="8" t="s">
        <v>260</v>
      </c>
      <c r="CE3" s="8" t="s">
        <v>260</v>
      </c>
      <c r="CF3" s="8" t="s">
        <v>260</v>
      </c>
      <c r="CG3" s="8" t="s">
        <v>260</v>
      </c>
      <c r="CH3" s="8" t="s">
        <v>260</v>
      </c>
      <c r="CI3" s="8" t="s">
        <v>260</v>
      </c>
      <c r="CJ3" s="8" t="s">
        <v>260</v>
      </c>
      <c r="CK3" s="8" t="s">
        <v>260</v>
      </c>
      <c r="CL3" s="8" t="s">
        <v>260</v>
      </c>
      <c r="CM3" s="8" t="s">
        <v>260</v>
      </c>
      <c r="CN3" s="8" t="s">
        <v>260</v>
      </c>
      <c r="CO3" s="8" t="s">
        <v>260</v>
      </c>
      <c r="CP3" s="8" t="s">
        <v>260</v>
      </c>
      <c r="CQ3" s="8" t="s">
        <v>260</v>
      </c>
      <c r="CR3" s="8" t="s">
        <v>260</v>
      </c>
      <c r="CS3" s="8" t="s">
        <v>260</v>
      </c>
      <c r="CT3" s="8" t="s">
        <v>260</v>
      </c>
      <c r="CU3" s="8" t="s">
        <v>260</v>
      </c>
      <c r="CV3" s="8" t="s">
        <v>260</v>
      </c>
      <c r="CW3" s="8" t="s">
        <v>260</v>
      </c>
      <c r="CX3" s="8" t="s">
        <v>260</v>
      </c>
      <c r="CY3" s="8" t="s">
        <v>260</v>
      </c>
      <c r="CZ3" s="8" t="s">
        <v>260</v>
      </c>
      <c r="DA3" s="8" t="s">
        <v>260</v>
      </c>
      <c r="DB3" s="8" t="s">
        <v>260</v>
      </c>
      <c r="DC3" s="8" t="s">
        <v>260</v>
      </c>
      <c r="DD3" s="8" t="s">
        <v>260</v>
      </c>
      <c r="DE3" s="8" t="s">
        <v>260</v>
      </c>
      <c r="DF3" s="8" t="s">
        <v>260</v>
      </c>
      <c r="DG3" s="8" t="s">
        <v>260</v>
      </c>
      <c r="DH3" s="8" t="s">
        <v>260</v>
      </c>
      <c r="DI3" s="8" t="s">
        <v>260</v>
      </c>
      <c r="DJ3" s="8" t="s">
        <v>260</v>
      </c>
      <c r="DK3" s="8" t="s">
        <v>260</v>
      </c>
      <c r="DL3" s="8" t="s">
        <v>260</v>
      </c>
      <c r="DM3" s="8" t="s">
        <v>260</v>
      </c>
      <c r="DN3" s="8" t="s">
        <v>260</v>
      </c>
      <c r="DO3" s="8" t="s">
        <v>260</v>
      </c>
      <c r="DP3" s="8" t="s">
        <v>260</v>
      </c>
      <c r="DQ3" s="8" t="s">
        <v>260</v>
      </c>
      <c r="DR3" s="8" t="s">
        <v>260</v>
      </c>
      <c r="DS3" s="8" t="s">
        <v>260</v>
      </c>
      <c r="DT3" s="8" t="s">
        <v>260</v>
      </c>
      <c r="DU3" s="8" t="s">
        <v>260</v>
      </c>
      <c r="DV3" s="8" t="s">
        <v>260</v>
      </c>
      <c r="DW3" s="8" t="s">
        <v>260</v>
      </c>
      <c r="DX3" s="8" t="s">
        <v>260</v>
      </c>
      <c r="DY3" s="8" t="s">
        <v>260</v>
      </c>
      <c r="DZ3" s="8" t="s">
        <v>260</v>
      </c>
      <c r="EA3" s="8" t="s">
        <v>260</v>
      </c>
      <c r="EB3" s="8" t="s">
        <v>260</v>
      </c>
      <c r="EC3" s="8" t="s">
        <v>260</v>
      </c>
      <c r="ED3" s="8" t="s">
        <v>260</v>
      </c>
      <c r="EE3" s="8" t="s">
        <v>260</v>
      </c>
      <c r="EF3" s="8" t="s">
        <v>260</v>
      </c>
      <c r="EG3" s="8" t="s">
        <v>260</v>
      </c>
      <c r="EH3" s="8" t="s">
        <v>260</v>
      </c>
      <c r="EI3" s="8" t="s">
        <v>260</v>
      </c>
      <c r="EJ3" s="8" t="s">
        <v>260</v>
      </c>
      <c r="EK3" s="8" t="s">
        <v>260</v>
      </c>
      <c r="EL3" s="8" t="s">
        <v>260</v>
      </c>
      <c r="EM3" s="8" t="s">
        <v>260</v>
      </c>
      <c r="EN3" s="8" t="s">
        <v>260</v>
      </c>
      <c r="EO3" s="8" t="s">
        <v>260</v>
      </c>
      <c r="EP3" s="8" t="s">
        <v>260</v>
      </c>
      <c r="EQ3" s="8" t="s">
        <v>260</v>
      </c>
      <c r="ER3" s="8" t="s">
        <v>260</v>
      </c>
      <c r="ES3" s="8" t="s">
        <v>260</v>
      </c>
      <c r="ET3" s="8" t="s">
        <v>260</v>
      </c>
      <c r="EU3" s="8" t="s">
        <v>260</v>
      </c>
      <c r="EV3" s="8" t="s">
        <v>260</v>
      </c>
      <c r="EW3" s="8" t="s">
        <v>260</v>
      </c>
      <c r="EX3" s="8" t="s">
        <v>260</v>
      </c>
      <c r="EY3" s="8" t="s">
        <v>260</v>
      </c>
      <c r="EZ3" s="8" t="s">
        <v>260</v>
      </c>
      <c r="FA3" s="8" t="s">
        <v>260</v>
      </c>
      <c r="FB3" s="8" t="s">
        <v>260</v>
      </c>
      <c r="FC3" s="8" t="s">
        <v>260</v>
      </c>
      <c r="FD3" s="8" t="s">
        <v>260</v>
      </c>
      <c r="FE3" s="8" t="s">
        <v>260</v>
      </c>
      <c r="FF3" s="8" t="s">
        <v>260</v>
      </c>
      <c r="FG3" s="8" t="s">
        <v>260</v>
      </c>
      <c r="FH3" s="8" t="s">
        <v>260</v>
      </c>
      <c r="FI3" s="8" t="s">
        <v>260</v>
      </c>
      <c r="FJ3" s="8" t="s">
        <v>260</v>
      </c>
      <c r="FK3" s="8" t="s">
        <v>260</v>
      </c>
      <c r="FL3" s="8" t="s">
        <v>260</v>
      </c>
      <c r="FM3" s="8" t="s">
        <v>260</v>
      </c>
      <c r="FN3" s="8" t="s">
        <v>260</v>
      </c>
      <c r="FO3" s="8" t="s">
        <v>260</v>
      </c>
      <c r="FP3" s="8" t="s">
        <v>260</v>
      </c>
      <c r="FQ3" s="8" t="s">
        <v>260</v>
      </c>
      <c r="FR3" s="8" t="s">
        <v>260</v>
      </c>
      <c r="FS3" s="8" t="s">
        <v>260</v>
      </c>
      <c r="FT3" s="8" t="s">
        <v>260</v>
      </c>
      <c r="FU3" s="8" t="s">
        <v>260</v>
      </c>
      <c r="FV3" s="8" t="s">
        <v>260</v>
      </c>
      <c r="FW3" s="8" t="s">
        <v>260</v>
      </c>
      <c r="FX3" s="8" t="s">
        <v>260</v>
      </c>
      <c r="FY3" s="8" t="s">
        <v>260</v>
      </c>
      <c r="FZ3" s="8" t="s">
        <v>260</v>
      </c>
      <c r="GA3" s="8" t="s">
        <v>260</v>
      </c>
      <c r="GB3" s="8" t="s">
        <v>260</v>
      </c>
      <c r="GC3" s="8" t="s">
        <v>260</v>
      </c>
      <c r="GD3" s="8" t="s">
        <v>260</v>
      </c>
      <c r="GE3" s="8" t="s">
        <v>260</v>
      </c>
      <c r="GF3" s="8" t="s">
        <v>260</v>
      </c>
      <c r="GG3" s="8" t="s">
        <v>260</v>
      </c>
      <c r="GH3" s="8" t="s">
        <v>260</v>
      </c>
      <c r="GI3" s="8" t="s">
        <v>260</v>
      </c>
      <c r="GJ3" s="8" t="s">
        <v>260</v>
      </c>
      <c r="GK3" s="8" t="s">
        <v>260</v>
      </c>
      <c r="GL3" s="8" t="s">
        <v>260</v>
      </c>
      <c r="GM3" s="8" t="s">
        <v>260</v>
      </c>
      <c r="GN3" s="8" t="s">
        <v>260</v>
      </c>
      <c r="GO3" s="8" t="s">
        <v>260</v>
      </c>
      <c r="GP3" s="8" t="s">
        <v>260</v>
      </c>
      <c r="GQ3" s="8" t="s">
        <v>260</v>
      </c>
      <c r="GR3" s="8" t="s">
        <v>260</v>
      </c>
      <c r="GS3" s="8" t="s">
        <v>260</v>
      </c>
      <c r="GT3" s="8" t="s">
        <v>260</v>
      </c>
      <c r="GU3" s="8" t="s">
        <v>260</v>
      </c>
      <c r="GV3" s="8" t="s">
        <v>260</v>
      </c>
      <c r="GW3" s="8" t="s">
        <v>260</v>
      </c>
      <c r="GX3" s="8" t="s">
        <v>260</v>
      </c>
      <c r="GY3" s="8" t="s">
        <v>260</v>
      </c>
      <c r="GZ3" s="8" t="s">
        <v>260</v>
      </c>
      <c r="HA3" s="8" t="s">
        <v>260</v>
      </c>
      <c r="HB3" s="8" t="s">
        <v>260</v>
      </c>
      <c r="HC3" s="8" t="s">
        <v>260</v>
      </c>
      <c r="HD3" s="8" t="s">
        <v>260</v>
      </c>
      <c r="HE3" s="8" t="s">
        <v>260</v>
      </c>
      <c r="HF3" s="8" t="s">
        <v>260</v>
      </c>
      <c r="HG3" s="8" t="s">
        <v>260</v>
      </c>
      <c r="HH3" s="8" t="s">
        <v>260</v>
      </c>
      <c r="HI3" s="8" t="s">
        <v>260</v>
      </c>
      <c r="HJ3" s="8" t="s">
        <v>260</v>
      </c>
      <c r="HK3" s="8" t="s">
        <v>260</v>
      </c>
      <c r="HL3" s="8" t="s">
        <v>260</v>
      </c>
      <c r="HM3" s="8" t="s">
        <v>260</v>
      </c>
      <c r="HN3" s="8" t="s">
        <v>260</v>
      </c>
      <c r="HO3" s="8" t="s">
        <v>260</v>
      </c>
      <c r="HP3" s="8" t="s">
        <v>260</v>
      </c>
      <c r="HQ3" s="8" t="s">
        <v>260</v>
      </c>
      <c r="HR3" s="8" t="s">
        <v>260</v>
      </c>
      <c r="HS3" s="8" t="s">
        <v>260</v>
      </c>
      <c r="HT3" s="8" t="s">
        <v>260</v>
      </c>
      <c r="HU3" s="8" t="s">
        <v>260</v>
      </c>
      <c r="HV3" s="8" t="s">
        <v>260</v>
      </c>
      <c r="HW3" s="8" t="s">
        <v>260</v>
      </c>
      <c r="HX3" s="8" t="s">
        <v>260</v>
      </c>
      <c r="HY3" s="8" t="s">
        <v>260</v>
      </c>
      <c r="HZ3" s="8" t="s">
        <v>260</v>
      </c>
      <c r="IA3" s="8" t="s">
        <v>260</v>
      </c>
      <c r="IB3" s="8" t="s">
        <v>260</v>
      </c>
      <c r="IC3" s="8" t="s">
        <v>260</v>
      </c>
      <c r="ID3" s="8" t="s">
        <v>260</v>
      </c>
      <c r="IE3" s="8" t="s">
        <v>260</v>
      </c>
      <c r="IF3" s="8" t="s">
        <v>260</v>
      </c>
      <c r="IG3" s="8" t="s">
        <v>260</v>
      </c>
      <c r="IH3" s="8" t="s">
        <v>260</v>
      </c>
      <c r="II3" s="8" t="s">
        <v>260</v>
      </c>
      <c r="IJ3" s="8" t="s">
        <v>260</v>
      </c>
      <c r="IK3" s="8" t="s">
        <v>260</v>
      </c>
      <c r="IL3" s="8" t="s">
        <v>260</v>
      </c>
      <c r="IM3" s="8" t="s">
        <v>260</v>
      </c>
      <c r="IN3" s="8" t="s">
        <v>260</v>
      </c>
      <c r="IO3" s="8" t="s">
        <v>260</v>
      </c>
      <c r="IP3" s="8" t="s">
        <v>260</v>
      </c>
      <c r="IQ3" s="8" t="s">
        <v>260</v>
      </c>
    </row>
    <row r="4" spans="1:251">
      <c r="A4" s="4" t="s">
        <v>252</v>
      </c>
      <c r="B4" s="8" t="s">
        <v>261</v>
      </c>
      <c r="C4" s="8" t="s">
        <v>261</v>
      </c>
      <c r="D4" s="8" t="s">
        <v>261</v>
      </c>
      <c r="E4" s="8" t="s">
        <v>261</v>
      </c>
      <c r="F4" s="8" t="s">
        <v>261</v>
      </c>
      <c r="G4" s="8" t="s">
        <v>261</v>
      </c>
      <c r="H4" s="8" t="s">
        <v>261</v>
      </c>
      <c r="I4" s="8" t="s">
        <v>261</v>
      </c>
      <c r="J4" s="8" t="s">
        <v>261</v>
      </c>
      <c r="K4" s="8" t="s">
        <v>261</v>
      </c>
      <c r="L4" s="8" t="s">
        <v>261</v>
      </c>
      <c r="M4" s="8" t="s">
        <v>261</v>
      </c>
      <c r="N4" s="8" t="s">
        <v>261</v>
      </c>
      <c r="O4" s="8" t="s">
        <v>261</v>
      </c>
      <c r="P4" s="8" t="s">
        <v>261</v>
      </c>
      <c r="Q4" s="8" t="s">
        <v>261</v>
      </c>
      <c r="R4" s="8" t="s">
        <v>261</v>
      </c>
      <c r="S4" s="8" t="s">
        <v>261</v>
      </c>
      <c r="T4" s="8" t="s">
        <v>261</v>
      </c>
      <c r="U4" s="8" t="s">
        <v>261</v>
      </c>
      <c r="V4" s="8" t="s">
        <v>261</v>
      </c>
      <c r="W4" s="8" t="s">
        <v>261</v>
      </c>
      <c r="X4" s="8" t="s">
        <v>261</v>
      </c>
      <c r="Y4" s="8" t="s">
        <v>261</v>
      </c>
      <c r="Z4" s="8" t="s">
        <v>261</v>
      </c>
      <c r="AA4" s="8" t="s">
        <v>261</v>
      </c>
      <c r="AB4" s="8" t="s">
        <v>261</v>
      </c>
      <c r="AC4" s="8" t="s">
        <v>261</v>
      </c>
      <c r="AD4" s="8" t="s">
        <v>261</v>
      </c>
      <c r="AE4" s="8" t="s">
        <v>261</v>
      </c>
      <c r="AF4" s="8" t="s">
        <v>261</v>
      </c>
      <c r="AG4" s="8" t="s">
        <v>261</v>
      </c>
      <c r="AH4" s="8" t="s">
        <v>261</v>
      </c>
      <c r="AI4" s="8" t="s">
        <v>261</v>
      </c>
      <c r="AJ4" s="8" t="s">
        <v>261</v>
      </c>
      <c r="AK4" s="8" t="s">
        <v>261</v>
      </c>
      <c r="AL4" s="8" t="s">
        <v>261</v>
      </c>
      <c r="AM4" s="8" t="s">
        <v>261</v>
      </c>
      <c r="AN4" s="8" t="s">
        <v>261</v>
      </c>
      <c r="AO4" s="8" t="s">
        <v>261</v>
      </c>
      <c r="AP4" s="8" t="s">
        <v>261</v>
      </c>
      <c r="AQ4" s="8" t="s">
        <v>261</v>
      </c>
      <c r="AR4" s="8" t="s">
        <v>261</v>
      </c>
      <c r="AS4" s="8" t="s">
        <v>261</v>
      </c>
      <c r="AT4" s="8" t="s">
        <v>261</v>
      </c>
      <c r="AU4" s="8" t="s">
        <v>261</v>
      </c>
      <c r="AV4" s="8" t="s">
        <v>261</v>
      </c>
      <c r="AW4" s="8" t="s">
        <v>261</v>
      </c>
      <c r="AX4" s="8" t="s">
        <v>261</v>
      </c>
      <c r="AY4" s="8" t="s">
        <v>261</v>
      </c>
      <c r="AZ4" s="8" t="s">
        <v>261</v>
      </c>
      <c r="BA4" s="8" t="s">
        <v>261</v>
      </c>
      <c r="BB4" s="8" t="s">
        <v>261</v>
      </c>
      <c r="BC4" s="8" t="s">
        <v>261</v>
      </c>
      <c r="BD4" s="8" t="s">
        <v>261</v>
      </c>
      <c r="BE4" s="8" t="s">
        <v>261</v>
      </c>
      <c r="BF4" s="8" t="s">
        <v>261</v>
      </c>
      <c r="BG4" s="8" t="s">
        <v>261</v>
      </c>
      <c r="BH4" s="8" t="s">
        <v>261</v>
      </c>
      <c r="BI4" s="8" t="s">
        <v>261</v>
      </c>
      <c r="BJ4" s="8" t="s">
        <v>261</v>
      </c>
      <c r="BK4" s="8" t="s">
        <v>261</v>
      </c>
      <c r="BL4" s="8" t="s">
        <v>261</v>
      </c>
      <c r="BM4" s="8" t="s">
        <v>261</v>
      </c>
      <c r="BN4" s="8" t="s">
        <v>261</v>
      </c>
      <c r="BO4" s="8" t="s">
        <v>261</v>
      </c>
      <c r="BP4" s="8" t="s">
        <v>261</v>
      </c>
      <c r="BQ4" s="8" t="s">
        <v>261</v>
      </c>
      <c r="BR4" s="8" t="s">
        <v>261</v>
      </c>
      <c r="BS4" s="8" t="s">
        <v>261</v>
      </c>
      <c r="BT4" s="8" t="s">
        <v>261</v>
      </c>
      <c r="BU4" s="8" t="s">
        <v>261</v>
      </c>
      <c r="BV4" s="8" t="s">
        <v>261</v>
      </c>
      <c r="BW4" s="8" t="s">
        <v>261</v>
      </c>
      <c r="BX4" s="8" t="s">
        <v>261</v>
      </c>
      <c r="BY4" s="8" t="s">
        <v>261</v>
      </c>
      <c r="BZ4" s="8" t="s">
        <v>261</v>
      </c>
      <c r="CA4" s="8" t="s">
        <v>261</v>
      </c>
      <c r="CB4" s="8" t="s">
        <v>261</v>
      </c>
      <c r="CC4" s="8" t="s">
        <v>261</v>
      </c>
      <c r="CD4" s="8" t="s">
        <v>261</v>
      </c>
      <c r="CE4" s="8" t="s">
        <v>261</v>
      </c>
      <c r="CF4" s="8" t="s">
        <v>261</v>
      </c>
      <c r="CG4" s="8" t="s">
        <v>261</v>
      </c>
      <c r="CH4" s="8" t="s">
        <v>261</v>
      </c>
      <c r="CI4" s="8" t="s">
        <v>261</v>
      </c>
      <c r="CJ4" s="8" t="s">
        <v>261</v>
      </c>
      <c r="CK4" s="8" t="s">
        <v>261</v>
      </c>
      <c r="CL4" s="8" t="s">
        <v>261</v>
      </c>
      <c r="CM4" s="8" t="s">
        <v>261</v>
      </c>
      <c r="CN4" s="8" t="s">
        <v>261</v>
      </c>
      <c r="CO4" s="8" t="s">
        <v>261</v>
      </c>
      <c r="CP4" s="8" t="s">
        <v>261</v>
      </c>
      <c r="CQ4" s="8" t="s">
        <v>261</v>
      </c>
      <c r="CR4" s="8" t="s">
        <v>261</v>
      </c>
      <c r="CS4" s="8" t="s">
        <v>261</v>
      </c>
      <c r="CT4" s="8" t="s">
        <v>261</v>
      </c>
      <c r="CU4" s="8" t="s">
        <v>261</v>
      </c>
      <c r="CV4" s="8" t="s">
        <v>261</v>
      </c>
      <c r="CW4" s="8" t="s">
        <v>261</v>
      </c>
      <c r="CX4" s="8" t="s">
        <v>261</v>
      </c>
      <c r="CY4" s="8" t="s">
        <v>261</v>
      </c>
      <c r="CZ4" s="8" t="s">
        <v>261</v>
      </c>
      <c r="DA4" s="8" t="s">
        <v>261</v>
      </c>
      <c r="DB4" s="8" t="s">
        <v>261</v>
      </c>
      <c r="DC4" s="8" t="s">
        <v>261</v>
      </c>
      <c r="DD4" s="8" t="s">
        <v>261</v>
      </c>
      <c r="DE4" s="8" t="s">
        <v>261</v>
      </c>
      <c r="DF4" s="8" t="s">
        <v>261</v>
      </c>
      <c r="DG4" s="8" t="s">
        <v>261</v>
      </c>
      <c r="DH4" s="8" t="s">
        <v>261</v>
      </c>
      <c r="DI4" s="8" t="s">
        <v>261</v>
      </c>
      <c r="DJ4" s="8" t="s">
        <v>261</v>
      </c>
      <c r="DK4" s="8" t="s">
        <v>261</v>
      </c>
      <c r="DL4" s="8" t="s">
        <v>261</v>
      </c>
      <c r="DM4" s="8" t="s">
        <v>261</v>
      </c>
      <c r="DN4" s="8" t="s">
        <v>261</v>
      </c>
      <c r="DO4" s="8" t="s">
        <v>261</v>
      </c>
      <c r="DP4" s="8" t="s">
        <v>261</v>
      </c>
      <c r="DQ4" s="8" t="s">
        <v>261</v>
      </c>
      <c r="DR4" s="8" t="s">
        <v>261</v>
      </c>
      <c r="DS4" s="8" t="s">
        <v>261</v>
      </c>
      <c r="DT4" s="8" t="s">
        <v>261</v>
      </c>
      <c r="DU4" s="8" t="s">
        <v>261</v>
      </c>
      <c r="DV4" s="8" t="s">
        <v>261</v>
      </c>
      <c r="DW4" s="8" t="s">
        <v>261</v>
      </c>
      <c r="DX4" s="8" t="s">
        <v>261</v>
      </c>
      <c r="DY4" s="8" t="s">
        <v>261</v>
      </c>
      <c r="DZ4" s="8" t="s">
        <v>261</v>
      </c>
      <c r="EA4" s="8" t="s">
        <v>261</v>
      </c>
      <c r="EB4" s="8" t="s">
        <v>261</v>
      </c>
      <c r="EC4" s="8" t="s">
        <v>261</v>
      </c>
      <c r="ED4" s="8" t="s">
        <v>261</v>
      </c>
      <c r="EE4" s="8" t="s">
        <v>261</v>
      </c>
      <c r="EF4" s="8" t="s">
        <v>261</v>
      </c>
      <c r="EG4" s="8" t="s">
        <v>261</v>
      </c>
      <c r="EH4" s="8" t="s">
        <v>261</v>
      </c>
      <c r="EI4" s="8" t="s">
        <v>261</v>
      </c>
      <c r="EJ4" s="8" t="s">
        <v>261</v>
      </c>
      <c r="EK4" s="8" t="s">
        <v>261</v>
      </c>
      <c r="EL4" s="8" t="s">
        <v>261</v>
      </c>
      <c r="EM4" s="8" t="s">
        <v>261</v>
      </c>
      <c r="EN4" s="8" t="s">
        <v>261</v>
      </c>
      <c r="EO4" s="8" t="s">
        <v>261</v>
      </c>
      <c r="EP4" s="8" t="s">
        <v>261</v>
      </c>
      <c r="EQ4" s="8" t="s">
        <v>261</v>
      </c>
      <c r="ER4" s="8" t="s">
        <v>261</v>
      </c>
      <c r="ES4" s="8" t="s">
        <v>261</v>
      </c>
      <c r="ET4" s="8" t="s">
        <v>261</v>
      </c>
      <c r="EU4" s="8" t="s">
        <v>261</v>
      </c>
      <c r="EV4" s="8" t="s">
        <v>261</v>
      </c>
      <c r="EW4" s="8" t="s">
        <v>261</v>
      </c>
      <c r="EX4" s="8" t="s">
        <v>261</v>
      </c>
      <c r="EY4" s="8" t="s">
        <v>261</v>
      </c>
      <c r="EZ4" s="8" t="s">
        <v>261</v>
      </c>
      <c r="FA4" s="8" t="s">
        <v>261</v>
      </c>
      <c r="FB4" s="8" t="s">
        <v>261</v>
      </c>
      <c r="FC4" s="8" t="s">
        <v>261</v>
      </c>
      <c r="FD4" s="8" t="s">
        <v>261</v>
      </c>
      <c r="FE4" s="8" t="s">
        <v>261</v>
      </c>
      <c r="FF4" s="8" t="s">
        <v>261</v>
      </c>
      <c r="FG4" s="8" t="s">
        <v>261</v>
      </c>
      <c r="FH4" s="8" t="s">
        <v>261</v>
      </c>
      <c r="FI4" s="8" t="s">
        <v>261</v>
      </c>
      <c r="FJ4" s="8" t="s">
        <v>261</v>
      </c>
      <c r="FK4" s="8" t="s">
        <v>261</v>
      </c>
      <c r="FL4" s="8" t="s">
        <v>261</v>
      </c>
      <c r="FM4" s="8" t="s">
        <v>261</v>
      </c>
      <c r="FN4" s="8" t="s">
        <v>261</v>
      </c>
      <c r="FO4" s="8" t="s">
        <v>261</v>
      </c>
      <c r="FP4" s="8" t="s">
        <v>261</v>
      </c>
      <c r="FQ4" s="8" t="s">
        <v>261</v>
      </c>
      <c r="FR4" s="8" t="s">
        <v>261</v>
      </c>
      <c r="FS4" s="8" t="s">
        <v>261</v>
      </c>
      <c r="FT4" s="8" t="s">
        <v>261</v>
      </c>
      <c r="FU4" s="8" t="s">
        <v>261</v>
      </c>
      <c r="FV4" s="8" t="s">
        <v>261</v>
      </c>
      <c r="FW4" s="8" t="s">
        <v>261</v>
      </c>
      <c r="FX4" s="8" t="s">
        <v>261</v>
      </c>
      <c r="FY4" s="8" t="s">
        <v>261</v>
      </c>
      <c r="FZ4" s="8" t="s">
        <v>261</v>
      </c>
      <c r="GA4" s="8" t="s">
        <v>261</v>
      </c>
      <c r="GB4" s="8" t="s">
        <v>261</v>
      </c>
      <c r="GC4" s="8" t="s">
        <v>261</v>
      </c>
      <c r="GD4" s="8" t="s">
        <v>261</v>
      </c>
      <c r="GE4" s="8" t="s">
        <v>261</v>
      </c>
      <c r="GF4" s="8" t="s">
        <v>261</v>
      </c>
      <c r="GG4" s="8" t="s">
        <v>261</v>
      </c>
      <c r="GH4" s="8" t="s">
        <v>261</v>
      </c>
      <c r="GI4" s="8" t="s">
        <v>261</v>
      </c>
      <c r="GJ4" s="8" t="s">
        <v>261</v>
      </c>
      <c r="GK4" s="8" t="s">
        <v>261</v>
      </c>
      <c r="GL4" s="8" t="s">
        <v>261</v>
      </c>
      <c r="GM4" s="8" t="s">
        <v>261</v>
      </c>
      <c r="GN4" s="8" t="s">
        <v>261</v>
      </c>
      <c r="GO4" s="8" t="s">
        <v>261</v>
      </c>
      <c r="GP4" s="8" t="s">
        <v>261</v>
      </c>
      <c r="GQ4" s="8" t="s">
        <v>261</v>
      </c>
      <c r="GR4" s="8" t="s">
        <v>261</v>
      </c>
      <c r="GS4" s="8" t="s">
        <v>261</v>
      </c>
      <c r="GT4" s="8" t="s">
        <v>261</v>
      </c>
      <c r="GU4" s="8" t="s">
        <v>261</v>
      </c>
      <c r="GV4" s="8" t="s">
        <v>261</v>
      </c>
      <c r="GW4" s="8" t="s">
        <v>261</v>
      </c>
      <c r="GX4" s="8" t="s">
        <v>261</v>
      </c>
      <c r="GY4" s="8" t="s">
        <v>261</v>
      </c>
      <c r="GZ4" s="8" t="s">
        <v>261</v>
      </c>
      <c r="HA4" s="8" t="s">
        <v>261</v>
      </c>
      <c r="HB4" s="8" t="s">
        <v>261</v>
      </c>
      <c r="HC4" s="8" t="s">
        <v>261</v>
      </c>
      <c r="HD4" s="8" t="s">
        <v>261</v>
      </c>
      <c r="HE4" s="8" t="s">
        <v>261</v>
      </c>
      <c r="HF4" s="8" t="s">
        <v>261</v>
      </c>
      <c r="HG4" s="8" t="s">
        <v>261</v>
      </c>
      <c r="HH4" s="8" t="s">
        <v>261</v>
      </c>
      <c r="HI4" s="8" t="s">
        <v>261</v>
      </c>
      <c r="HJ4" s="8" t="s">
        <v>261</v>
      </c>
      <c r="HK4" s="8" t="s">
        <v>261</v>
      </c>
      <c r="HL4" s="8" t="s">
        <v>261</v>
      </c>
      <c r="HM4" s="8" t="s">
        <v>261</v>
      </c>
      <c r="HN4" s="8" t="s">
        <v>261</v>
      </c>
      <c r="HO4" s="8" t="s">
        <v>261</v>
      </c>
      <c r="HP4" s="8" t="s">
        <v>261</v>
      </c>
      <c r="HQ4" s="8" t="s">
        <v>261</v>
      </c>
      <c r="HR4" s="8" t="s">
        <v>261</v>
      </c>
      <c r="HS4" s="8" t="s">
        <v>261</v>
      </c>
      <c r="HT4" s="8" t="s">
        <v>261</v>
      </c>
      <c r="HU4" s="8" t="s">
        <v>261</v>
      </c>
      <c r="HV4" s="8" t="s">
        <v>261</v>
      </c>
      <c r="HW4" s="8" t="s">
        <v>261</v>
      </c>
      <c r="HX4" s="8" t="s">
        <v>261</v>
      </c>
      <c r="HY4" s="8" t="s">
        <v>261</v>
      </c>
      <c r="HZ4" s="8" t="s">
        <v>261</v>
      </c>
      <c r="IA4" s="8" t="s">
        <v>261</v>
      </c>
      <c r="IB4" s="8" t="s">
        <v>261</v>
      </c>
      <c r="IC4" s="8" t="s">
        <v>261</v>
      </c>
      <c r="ID4" s="8" t="s">
        <v>261</v>
      </c>
      <c r="IE4" s="8" t="s">
        <v>261</v>
      </c>
      <c r="IF4" s="8" t="s">
        <v>261</v>
      </c>
      <c r="IG4" s="8" t="s">
        <v>261</v>
      </c>
      <c r="IH4" s="8" t="s">
        <v>261</v>
      </c>
      <c r="II4" s="8" t="s">
        <v>261</v>
      </c>
      <c r="IJ4" s="8" t="s">
        <v>261</v>
      </c>
      <c r="IK4" s="8" t="s">
        <v>261</v>
      </c>
      <c r="IL4" s="8" t="s">
        <v>261</v>
      </c>
      <c r="IM4" s="8" t="s">
        <v>261</v>
      </c>
      <c r="IN4" s="8" t="s">
        <v>261</v>
      </c>
      <c r="IO4" s="8" t="s">
        <v>261</v>
      </c>
      <c r="IP4" s="8" t="s">
        <v>261</v>
      </c>
      <c r="IQ4" s="8" t="s">
        <v>261</v>
      </c>
    </row>
    <row r="5" spans="1:251">
      <c r="A5" s="4" t="s">
        <v>253</v>
      </c>
      <c r="B5" s="8" t="s">
        <v>262</v>
      </c>
      <c r="C5" s="8" t="s">
        <v>262</v>
      </c>
      <c r="D5" s="8" t="s">
        <v>262</v>
      </c>
      <c r="E5" s="8" t="s">
        <v>262</v>
      </c>
      <c r="F5" s="8" t="s">
        <v>262</v>
      </c>
      <c r="G5" s="8" t="s">
        <v>262</v>
      </c>
      <c r="H5" s="8" t="s">
        <v>262</v>
      </c>
      <c r="I5" s="8" t="s">
        <v>262</v>
      </c>
      <c r="J5" s="8" t="s">
        <v>262</v>
      </c>
      <c r="K5" s="8" t="s">
        <v>262</v>
      </c>
      <c r="L5" s="8" t="s">
        <v>262</v>
      </c>
      <c r="M5" s="8" t="s">
        <v>262</v>
      </c>
      <c r="N5" s="8" t="s">
        <v>262</v>
      </c>
      <c r="O5" s="8" t="s">
        <v>262</v>
      </c>
      <c r="P5" s="8" t="s">
        <v>262</v>
      </c>
      <c r="Q5" s="8" t="s">
        <v>262</v>
      </c>
      <c r="R5" s="8" t="s">
        <v>262</v>
      </c>
      <c r="S5" s="8" t="s">
        <v>262</v>
      </c>
      <c r="T5" s="8" t="s">
        <v>262</v>
      </c>
      <c r="U5" s="8" t="s">
        <v>262</v>
      </c>
      <c r="V5" s="8" t="s">
        <v>262</v>
      </c>
      <c r="W5" s="8" t="s">
        <v>262</v>
      </c>
      <c r="X5" s="8" t="s">
        <v>262</v>
      </c>
      <c r="Y5" s="8" t="s">
        <v>262</v>
      </c>
      <c r="Z5" s="8" t="s">
        <v>262</v>
      </c>
      <c r="AA5" s="8" t="s">
        <v>262</v>
      </c>
      <c r="AB5" s="8" t="s">
        <v>262</v>
      </c>
      <c r="AC5" s="8" t="s">
        <v>262</v>
      </c>
      <c r="AD5" s="8" t="s">
        <v>262</v>
      </c>
      <c r="AE5" s="8" t="s">
        <v>262</v>
      </c>
      <c r="AF5" s="8" t="s">
        <v>262</v>
      </c>
      <c r="AG5" s="8" t="s">
        <v>262</v>
      </c>
      <c r="AH5" s="8" t="s">
        <v>262</v>
      </c>
      <c r="AI5" s="8" t="s">
        <v>262</v>
      </c>
      <c r="AJ5" s="8" t="s">
        <v>262</v>
      </c>
      <c r="AK5" s="8" t="s">
        <v>262</v>
      </c>
      <c r="AL5" s="8" t="s">
        <v>262</v>
      </c>
      <c r="AM5" s="8" t="s">
        <v>262</v>
      </c>
      <c r="AN5" s="8" t="s">
        <v>262</v>
      </c>
      <c r="AO5" s="8" t="s">
        <v>262</v>
      </c>
      <c r="AP5" s="8" t="s">
        <v>262</v>
      </c>
      <c r="AQ5" s="8" t="s">
        <v>262</v>
      </c>
      <c r="AR5" s="8" t="s">
        <v>262</v>
      </c>
      <c r="AS5" s="8" t="s">
        <v>262</v>
      </c>
      <c r="AT5" s="8" t="s">
        <v>262</v>
      </c>
      <c r="AU5" s="8" t="s">
        <v>262</v>
      </c>
      <c r="AV5" s="8" t="s">
        <v>262</v>
      </c>
      <c r="AW5" s="8" t="s">
        <v>262</v>
      </c>
      <c r="AX5" s="8" t="s">
        <v>262</v>
      </c>
      <c r="AY5" s="8" t="s">
        <v>262</v>
      </c>
      <c r="AZ5" s="8" t="s">
        <v>262</v>
      </c>
      <c r="BA5" s="8" t="s">
        <v>262</v>
      </c>
      <c r="BB5" s="8" t="s">
        <v>262</v>
      </c>
      <c r="BC5" s="8" t="s">
        <v>262</v>
      </c>
      <c r="BD5" s="8" t="s">
        <v>262</v>
      </c>
      <c r="BE5" s="8" t="s">
        <v>262</v>
      </c>
      <c r="BF5" s="8" t="s">
        <v>262</v>
      </c>
      <c r="BG5" s="8" t="s">
        <v>262</v>
      </c>
      <c r="BH5" s="8" t="s">
        <v>262</v>
      </c>
      <c r="BI5" s="8" t="s">
        <v>262</v>
      </c>
      <c r="BJ5" s="8" t="s">
        <v>262</v>
      </c>
      <c r="BK5" s="8" t="s">
        <v>262</v>
      </c>
      <c r="BL5" s="8" t="s">
        <v>262</v>
      </c>
      <c r="BM5" s="8" t="s">
        <v>262</v>
      </c>
      <c r="BN5" s="8" t="s">
        <v>262</v>
      </c>
      <c r="BO5" s="8" t="s">
        <v>262</v>
      </c>
      <c r="BP5" s="8" t="s">
        <v>262</v>
      </c>
      <c r="BQ5" s="8" t="s">
        <v>262</v>
      </c>
      <c r="BR5" s="8" t="s">
        <v>262</v>
      </c>
      <c r="BS5" s="8" t="s">
        <v>262</v>
      </c>
      <c r="BT5" s="8" t="s">
        <v>262</v>
      </c>
      <c r="BU5" s="8" t="s">
        <v>262</v>
      </c>
      <c r="BV5" s="8" t="s">
        <v>262</v>
      </c>
      <c r="BW5" s="8" t="s">
        <v>262</v>
      </c>
      <c r="BX5" s="8" t="s">
        <v>262</v>
      </c>
      <c r="BY5" s="8" t="s">
        <v>262</v>
      </c>
      <c r="BZ5" s="8" t="s">
        <v>262</v>
      </c>
      <c r="CA5" s="8" t="s">
        <v>262</v>
      </c>
      <c r="CB5" s="8" t="s">
        <v>262</v>
      </c>
      <c r="CC5" s="8" t="s">
        <v>262</v>
      </c>
      <c r="CD5" s="8" t="s">
        <v>262</v>
      </c>
      <c r="CE5" s="8" t="s">
        <v>262</v>
      </c>
      <c r="CF5" s="8" t="s">
        <v>262</v>
      </c>
      <c r="CG5" s="8" t="s">
        <v>262</v>
      </c>
      <c r="CH5" s="8" t="s">
        <v>262</v>
      </c>
      <c r="CI5" s="8" t="s">
        <v>262</v>
      </c>
      <c r="CJ5" s="8" t="s">
        <v>262</v>
      </c>
      <c r="CK5" s="8" t="s">
        <v>262</v>
      </c>
      <c r="CL5" s="8" t="s">
        <v>262</v>
      </c>
      <c r="CM5" s="8" t="s">
        <v>262</v>
      </c>
      <c r="CN5" s="8" t="s">
        <v>262</v>
      </c>
      <c r="CO5" s="8" t="s">
        <v>262</v>
      </c>
      <c r="CP5" s="8" t="s">
        <v>262</v>
      </c>
      <c r="CQ5" s="8" t="s">
        <v>262</v>
      </c>
      <c r="CR5" s="8" t="s">
        <v>262</v>
      </c>
      <c r="CS5" s="8" t="s">
        <v>262</v>
      </c>
      <c r="CT5" s="8" t="s">
        <v>262</v>
      </c>
      <c r="CU5" s="8" t="s">
        <v>262</v>
      </c>
      <c r="CV5" s="8" t="s">
        <v>262</v>
      </c>
      <c r="CW5" s="8" t="s">
        <v>262</v>
      </c>
      <c r="CX5" s="8" t="s">
        <v>262</v>
      </c>
      <c r="CY5" s="8" t="s">
        <v>262</v>
      </c>
      <c r="CZ5" s="8" t="s">
        <v>262</v>
      </c>
      <c r="DA5" s="8" t="s">
        <v>262</v>
      </c>
      <c r="DB5" s="8" t="s">
        <v>262</v>
      </c>
      <c r="DC5" s="8" t="s">
        <v>262</v>
      </c>
      <c r="DD5" s="8" t="s">
        <v>262</v>
      </c>
      <c r="DE5" s="8" t="s">
        <v>262</v>
      </c>
      <c r="DF5" s="8" t="s">
        <v>262</v>
      </c>
      <c r="DG5" s="8" t="s">
        <v>262</v>
      </c>
      <c r="DH5" s="8" t="s">
        <v>262</v>
      </c>
      <c r="DI5" s="8" t="s">
        <v>262</v>
      </c>
      <c r="DJ5" s="8" t="s">
        <v>262</v>
      </c>
      <c r="DK5" s="8" t="s">
        <v>262</v>
      </c>
      <c r="DL5" s="8" t="s">
        <v>262</v>
      </c>
      <c r="DM5" s="8" t="s">
        <v>262</v>
      </c>
      <c r="DN5" s="8" t="s">
        <v>262</v>
      </c>
      <c r="DO5" s="8" t="s">
        <v>262</v>
      </c>
      <c r="DP5" s="8" t="s">
        <v>262</v>
      </c>
      <c r="DQ5" s="8" t="s">
        <v>262</v>
      </c>
      <c r="DR5" s="8" t="s">
        <v>262</v>
      </c>
      <c r="DS5" s="8" t="s">
        <v>262</v>
      </c>
      <c r="DT5" s="8" t="s">
        <v>262</v>
      </c>
      <c r="DU5" s="8" t="s">
        <v>262</v>
      </c>
      <c r="DV5" s="8" t="s">
        <v>262</v>
      </c>
      <c r="DW5" s="8" t="s">
        <v>262</v>
      </c>
      <c r="DX5" s="8" t="s">
        <v>262</v>
      </c>
      <c r="DY5" s="8" t="s">
        <v>262</v>
      </c>
      <c r="DZ5" s="8" t="s">
        <v>262</v>
      </c>
      <c r="EA5" s="8" t="s">
        <v>262</v>
      </c>
      <c r="EB5" s="8" t="s">
        <v>262</v>
      </c>
      <c r="EC5" s="8" t="s">
        <v>262</v>
      </c>
      <c r="ED5" s="8" t="s">
        <v>262</v>
      </c>
      <c r="EE5" s="8" t="s">
        <v>262</v>
      </c>
      <c r="EF5" s="8" t="s">
        <v>262</v>
      </c>
      <c r="EG5" s="8" t="s">
        <v>262</v>
      </c>
      <c r="EH5" s="8" t="s">
        <v>262</v>
      </c>
      <c r="EI5" s="8" t="s">
        <v>262</v>
      </c>
      <c r="EJ5" s="8" t="s">
        <v>262</v>
      </c>
      <c r="EK5" s="8" t="s">
        <v>262</v>
      </c>
      <c r="EL5" s="8" t="s">
        <v>262</v>
      </c>
      <c r="EM5" s="8" t="s">
        <v>262</v>
      </c>
      <c r="EN5" s="8" t="s">
        <v>262</v>
      </c>
      <c r="EO5" s="8" t="s">
        <v>262</v>
      </c>
      <c r="EP5" s="8" t="s">
        <v>262</v>
      </c>
      <c r="EQ5" s="8" t="s">
        <v>262</v>
      </c>
      <c r="ER5" s="8" t="s">
        <v>262</v>
      </c>
      <c r="ES5" s="8" t="s">
        <v>262</v>
      </c>
      <c r="ET5" s="8" t="s">
        <v>262</v>
      </c>
      <c r="EU5" s="8" t="s">
        <v>262</v>
      </c>
      <c r="EV5" s="8" t="s">
        <v>262</v>
      </c>
      <c r="EW5" s="8" t="s">
        <v>262</v>
      </c>
      <c r="EX5" s="8" t="s">
        <v>262</v>
      </c>
      <c r="EY5" s="8" t="s">
        <v>262</v>
      </c>
      <c r="EZ5" s="8" t="s">
        <v>262</v>
      </c>
      <c r="FA5" s="8" t="s">
        <v>262</v>
      </c>
      <c r="FB5" s="8" t="s">
        <v>262</v>
      </c>
      <c r="FC5" s="8" t="s">
        <v>262</v>
      </c>
      <c r="FD5" s="8" t="s">
        <v>262</v>
      </c>
      <c r="FE5" s="8" t="s">
        <v>262</v>
      </c>
      <c r="FF5" s="8" t="s">
        <v>262</v>
      </c>
      <c r="FG5" s="8" t="s">
        <v>262</v>
      </c>
      <c r="FH5" s="8" t="s">
        <v>262</v>
      </c>
      <c r="FI5" s="8" t="s">
        <v>262</v>
      </c>
      <c r="FJ5" s="8" t="s">
        <v>262</v>
      </c>
      <c r="FK5" s="8" t="s">
        <v>262</v>
      </c>
      <c r="FL5" s="8" t="s">
        <v>262</v>
      </c>
      <c r="FM5" s="8" t="s">
        <v>262</v>
      </c>
      <c r="FN5" s="8" t="s">
        <v>262</v>
      </c>
      <c r="FO5" s="8" t="s">
        <v>262</v>
      </c>
      <c r="FP5" s="8" t="s">
        <v>262</v>
      </c>
      <c r="FQ5" s="8" t="s">
        <v>262</v>
      </c>
      <c r="FR5" s="8" t="s">
        <v>262</v>
      </c>
      <c r="FS5" s="8" t="s">
        <v>262</v>
      </c>
      <c r="FT5" s="8" t="s">
        <v>262</v>
      </c>
      <c r="FU5" s="8" t="s">
        <v>262</v>
      </c>
      <c r="FV5" s="8" t="s">
        <v>262</v>
      </c>
      <c r="FW5" s="8" t="s">
        <v>262</v>
      </c>
      <c r="FX5" s="8" t="s">
        <v>262</v>
      </c>
      <c r="FY5" s="8" t="s">
        <v>262</v>
      </c>
      <c r="FZ5" s="8" t="s">
        <v>262</v>
      </c>
      <c r="GA5" s="8" t="s">
        <v>262</v>
      </c>
      <c r="GB5" s="8" t="s">
        <v>262</v>
      </c>
      <c r="GC5" s="8" t="s">
        <v>262</v>
      </c>
      <c r="GD5" s="8" t="s">
        <v>262</v>
      </c>
      <c r="GE5" s="8" t="s">
        <v>262</v>
      </c>
      <c r="GF5" s="8" t="s">
        <v>262</v>
      </c>
      <c r="GG5" s="8" t="s">
        <v>262</v>
      </c>
      <c r="GH5" s="8" t="s">
        <v>262</v>
      </c>
      <c r="GI5" s="8" t="s">
        <v>262</v>
      </c>
      <c r="GJ5" s="8" t="s">
        <v>262</v>
      </c>
      <c r="GK5" s="8" t="s">
        <v>262</v>
      </c>
      <c r="GL5" s="8" t="s">
        <v>262</v>
      </c>
      <c r="GM5" s="8" t="s">
        <v>262</v>
      </c>
      <c r="GN5" s="8" t="s">
        <v>262</v>
      </c>
      <c r="GO5" s="8" t="s">
        <v>262</v>
      </c>
      <c r="GP5" s="8" t="s">
        <v>262</v>
      </c>
      <c r="GQ5" s="8" t="s">
        <v>262</v>
      </c>
      <c r="GR5" s="8" t="s">
        <v>262</v>
      </c>
      <c r="GS5" s="8" t="s">
        <v>262</v>
      </c>
      <c r="GT5" s="8" t="s">
        <v>262</v>
      </c>
      <c r="GU5" s="8" t="s">
        <v>262</v>
      </c>
      <c r="GV5" s="8" t="s">
        <v>262</v>
      </c>
      <c r="GW5" s="8" t="s">
        <v>262</v>
      </c>
      <c r="GX5" s="8" t="s">
        <v>262</v>
      </c>
      <c r="GY5" s="8" t="s">
        <v>262</v>
      </c>
      <c r="GZ5" s="8" t="s">
        <v>262</v>
      </c>
      <c r="HA5" s="8" t="s">
        <v>262</v>
      </c>
      <c r="HB5" s="8" t="s">
        <v>262</v>
      </c>
      <c r="HC5" s="8" t="s">
        <v>262</v>
      </c>
      <c r="HD5" s="8" t="s">
        <v>262</v>
      </c>
      <c r="HE5" s="8" t="s">
        <v>262</v>
      </c>
      <c r="HF5" s="8" t="s">
        <v>262</v>
      </c>
      <c r="HG5" s="8" t="s">
        <v>262</v>
      </c>
      <c r="HH5" s="8" t="s">
        <v>262</v>
      </c>
      <c r="HI5" s="8" t="s">
        <v>262</v>
      </c>
      <c r="HJ5" s="8" t="s">
        <v>262</v>
      </c>
      <c r="HK5" s="8" t="s">
        <v>262</v>
      </c>
      <c r="HL5" s="8" t="s">
        <v>262</v>
      </c>
      <c r="HM5" s="8" t="s">
        <v>262</v>
      </c>
      <c r="HN5" s="8" t="s">
        <v>262</v>
      </c>
      <c r="HO5" s="8" t="s">
        <v>262</v>
      </c>
      <c r="HP5" s="8" t="s">
        <v>262</v>
      </c>
      <c r="HQ5" s="8" t="s">
        <v>262</v>
      </c>
      <c r="HR5" s="8" t="s">
        <v>262</v>
      </c>
      <c r="HS5" s="8" t="s">
        <v>262</v>
      </c>
      <c r="HT5" s="8" t="s">
        <v>262</v>
      </c>
      <c r="HU5" s="8" t="s">
        <v>262</v>
      </c>
      <c r="HV5" s="8" t="s">
        <v>262</v>
      </c>
      <c r="HW5" s="8" t="s">
        <v>262</v>
      </c>
      <c r="HX5" s="8" t="s">
        <v>262</v>
      </c>
      <c r="HY5" s="8" t="s">
        <v>262</v>
      </c>
      <c r="HZ5" s="8" t="s">
        <v>262</v>
      </c>
      <c r="IA5" s="8" t="s">
        <v>262</v>
      </c>
      <c r="IB5" s="8" t="s">
        <v>262</v>
      </c>
      <c r="IC5" s="8" t="s">
        <v>262</v>
      </c>
      <c r="ID5" s="8" t="s">
        <v>262</v>
      </c>
      <c r="IE5" s="8" t="s">
        <v>262</v>
      </c>
      <c r="IF5" s="8" t="s">
        <v>262</v>
      </c>
      <c r="IG5" s="8" t="s">
        <v>262</v>
      </c>
      <c r="IH5" s="8" t="s">
        <v>262</v>
      </c>
      <c r="II5" s="8" t="s">
        <v>262</v>
      </c>
      <c r="IJ5" s="8" t="s">
        <v>262</v>
      </c>
      <c r="IK5" s="8" t="s">
        <v>262</v>
      </c>
      <c r="IL5" s="8" t="s">
        <v>262</v>
      </c>
      <c r="IM5" s="8" t="s">
        <v>262</v>
      </c>
      <c r="IN5" s="8" t="s">
        <v>262</v>
      </c>
      <c r="IO5" s="8" t="s">
        <v>262</v>
      </c>
      <c r="IP5" s="8" t="s">
        <v>262</v>
      </c>
      <c r="IQ5" s="8" t="s">
        <v>262</v>
      </c>
    </row>
    <row r="6" spans="1:251">
      <c r="A6" s="4" t="s">
        <v>254</v>
      </c>
      <c r="B6" s="8" t="s">
        <v>1173</v>
      </c>
      <c r="C6" s="8" t="s">
        <v>1173</v>
      </c>
      <c r="D6" s="8" t="s">
        <v>1173</v>
      </c>
      <c r="E6" s="8" t="s">
        <v>1173</v>
      </c>
      <c r="F6" s="8" t="s">
        <v>1173</v>
      </c>
      <c r="G6" s="8" t="s">
        <v>1173</v>
      </c>
      <c r="H6" s="8" t="s">
        <v>1173</v>
      </c>
      <c r="I6" s="8" t="s">
        <v>1173</v>
      </c>
      <c r="J6" s="8" t="s">
        <v>1173</v>
      </c>
      <c r="K6" s="8" t="s">
        <v>1173</v>
      </c>
      <c r="L6" s="8" t="s">
        <v>1173</v>
      </c>
      <c r="M6" s="8" t="s">
        <v>1173</v>
      </c>
      <c r="N6" s="8" t="s">
        <v>1173</v>
      </c>
      <c r="O6" s="8" t="s">
        <v>1173</v>
      </c>
      <c r="P6" s="8" t="s">
        <v>1173</v>
      </c>
      <c r="Q6" s="8" t="s">
        <v>1173</v>
      </c>
      <c r="R6" s="8" t="s">
        <v>1173</v>
      </c>
      <c r="S6" s="8" t="s">
        <v>1173</v>
      </c>
      <c r="T6" s="8" t="s">
        <v>1173</v>
      </c>
      <c r="U6" s="8" t="s">
        <v>1173</v>
      </c>
      <c r="V6" s="8" t="s">
        <v>1173</v>
      </c>
      <c r="W6" s="8" t="s">
        <v>1173</v>
      </c>
      <c r="X6" s="8" t="s">
        <v>1173</v>
      </c>
      <c r="Y6" s="8" t="s">
        <v>1173</v>
      </c>
      <c r="Z6" s="8" t="s">
        <v>1173</v>
      </c>
      <c r="AA6" s="8" t="s">
        <v>1173</v>
      </c>
      <c r="AB6" s="8" t="s">
        <v>1173</v>
      </c>
      <c r="AC6" s="8" t="s">
        <v>1173</v>
      </c>
      <c r="AD6" s="8" t="s">
        <v>1173</v>
      </c>
      <c r="AE6" s="8" t="s">
        <v>1173</v>
      </c>
      <c r="AF6" s="8" t="s">
        <v>1173</v>
      </c>
      <c r="AG6" s="8" t="s">
        <v>1173</v>
      </c>
      <c r="AH6" s="8" t="s">
        <v>1173</v>
      </c>
      <c r="AI6" s="8" t="s">
        <v>1173</v>
      </c>
      <c r="AJ6" s="8" t="s">
        <v>1173</v>
      </c>
      <c r="AK6" s="8" t="s">
        <v>1173</v>
      </c>
      <c r="AL6" s="8" t="s">
        <v>1173</v>
      </c>
      <c r="AM6" s="8" t="s">
        <v>1173</v>
      </c>
      <c r="AN6" s="8" t="s">
        <v>1173</v>
      </c>
      <c r="AO6" s="8" t="s">
        <v>1173</v>
      </c>
      <c r="AP6" s="8" t="s">
        <v>1173</v>
      </c>
      <c r="AQ6" s="8" t="s">
        <v>1173</v>
      </c>
      <c r="AR6" s="8" t="s">
        <v>1173</v>
      </c>
      <c r="AS6" s="8" t="s">
        <v>1173</v>
      </c>
      <c r="AT6" s="8" t="s">
        <v>1173</v>
      </c>
      <c r="AU6" s="8" t="s">
        <v>1173</v>
      </c>
      <c r="AV6" s="8" t="s">
        <v>1173</v>
      </c>
      <c r="AW6" s="8" t="s">
        <v>1173</v>
      </c>
      <c r="AX6" s="8" t="s">
        <v>1173</v>
      </c>
      <c r="AY6" s="8" t="s">
        <v>1173</v>
      </c>
      <c r="AZ6" s="8" t="s">
        <v>1173</v>
      </c>
      <c r="BA6" s="8" t="s">
        <v>1173</v>
      </c>
      <c r="BB6" s="8" t="s">
        <v>1173</v>
      </c>
      <c r="BC6" s="8" t="s">
        <v>1173</v>
      </c>
      <c r="BD6" s="8" t="s">
        <v>1173</v>
      </c>
      <c r="BE6" s="8" t="s">
        <v>1173</v>
      </c>
      <c r="BF6" s="8" t="s">
        <v>1173</v>
      </c>
      <c r="BG6" s="8" t="s">
        <v>1173</v>
      </c>
      <c r="BH6" s="8" t="s">
        <v>1173</v>
      </c>
      <c r="BI6" s="8" t="s">
        <v>1173</v>
      </c>
      <c r="BJ6" s="8" t="s">
        <v>1173</v>
      </c>
      <c r="BK6" s="8" t="s">
        <v>1173</v>
      </c>
      <c r="BL6" s="8" t="s">
        <v>1173</v>
      </c>
      <c r="BM6" s="8" t="s">
        <v>1173</v>
      </c>
      <c r="BN6" s="8" t="s">
        <v>1173</v>
      </c>
      <c r="BO6" s="8" t="s">
        <v>1173</v>
      </c>
      <c r="BP6" s="8" t="s">
        <v>1173</v>
      </c>
      <c r="BQ6" s="8" t="s">
        <v>1173</v>
      </c>
      <c r="BR6" s="8" t="s">
        <v>1173</v>
      </c>
      <c r="BS6" s="8" t="s">
        <v>1173</v>
      </c>
      <c r="BT6" s="8" t="s">
        <v>1173</v>
      </c>
      <c r="BU6" s="8" t="s">
        <v>1173</v>
      </c>
      <c r="BV6" s="8" t="s">
        <v>1173</v>
      </c>
      <c r="BW6" s="8" t="s">
        <v>1173</v>
      </c>
      <c r="BX6" s="8" t="s">
        <v>1173</v>
      </c>
      <c r="BY6" s="8" t="s">
        <v>1173</v>
      </c>
      <c r="BZ6" s="8" t="s">
        <v>1173</v>
      </c>
      <c r="CA6" s="8" t="s">
        <v>1173</v>
      </c>
      <c r="CB6" s="8" t="s">
        <v>1173</v>
      </c>
      <c r="CC6" s="8" t="s">
        <v>1173</v>
      </c>
      <c r="CD6" s="8" t="s">
        <v>1173</v>
      </c>
      <c r="CE6" s="8" t="s">
        <v>1173</v>
      </c>
      <c r="CF6" s="8" t="s">
        <v>1173</v>
      </c>
      <c r="CG6" s="8" t="s">
        <v>1173</v>
      </c>
      <c r="CH6" s="8" t="s">
        <v>1173</v>
      </c>
      <c r="CI6" s="8" t="s">
        <v>1173</v>
      </c>
      <c r="CJ6" s="8" t="s">
        <v>1173</v>
      </c>
      <c r="CK6" s="8" t="s">
        <v>1173</v>
      </c>
      <c r="CL6" s="8" t="s">
        <v>1173</v>
      </c>
      <c r="CM6" s="8" t="s">
        <v>1173</v>
      </c>
      <c r="CN6" s="8" t="s">
        <v>1173</v>
      </c>
      <c r="CO6" s="8" t="s">
        <v>1173</v>
      </c>
      <c r="CP6" s="8" t="s">
        <v>1173</v>
      </c>
      <c r="CQ6" s="8" t="s">
        <v>1173</v>
      </c>
      <c r="CR6" s="8" t="s">
        <v>1173</v>
      </c>
      <c r="CS6" s="8" t="s">
        <v>1173</v>
      </c>
      <c r="CT6" s="8" t="s">
        <v>1173</v>
      </c>
      <c r="CU6" s="8" t="s">
        <v>1173</v>
      </c>
      <c r="CV6" s="8" t="s">
        <v>1173</v>
      </c>
      <c r="CW6" s="8" t="s">
        <v>1173</v>
      </c>
      <c r="CX6" s="8" t="s">
        <v>1173</v>
      </c>
      <c r="CY6" s="8" t="s">
        <v>1173</v>
      </c>
      <c r="CZ6" s="8" t="s">
        <v>1173</v>
      </c>
      <c r="DA6" s="8" t="s">
        <v>1173</v>
      </c>
      <c r="DB6" s="8" t="s">
        <v>1173</v>
      </c>
      <c r="DC6" s="8" t="s">
        <v>1173</v>
      </c>
      <c r="DD6" s="8" t="s">
        <v>1173</v>
      </c>
      <c r="DE6" s="8" t="s">
        <v>1173</v>
      </c>
      <c r="DF6" s="8" t="s">
        <v>1173</v>
      </c>
      <c r="DG6" s="8" t="s">
        <v>1173</v>
      </c>
      <c r="DH6" s="8" t="s">
        <v>1173</v>
      </c>
      <c r="DI6" s="8" t="s">
        <v>1173</v>
      </c>
      <c r="DJ6" s="8" t="s">
        <v>1173</v>
      </c>
      <c r="DK6" s="8" t="s">
        <v>1173</v>
      </c>
      <c r="DL6" s="8" t="s">
        <v>1173</v>
      </c>
      <c r="DM6" s="8" t="s">
        <v>1173</v>
      </c>
      <c r="DN6" s="8" t="s">
        <v>1173</v>
      </c>
      <c r="DO6" s="8" t="s">
        <v>1173</v>
      </c>
      <c r="DP6" s="8" t="s">
        <v>1173</v>
      </c>
      <c r="DQ6" s="8" t="s">
        <v>1173</v>
      </c>
      <c r="DR6" s="8" t="s">
        <v>1173</v>
      </c>
      <c r="DS6" s="8" t="s">
        <v>1173</v>
      </c>
      <c r="DT6" s="8" t="s">
        <v>1173</v>
      </c>
      <c r="DU6" s="8" t="s">
        <v>1173</v>
      </c>
      <c r="DV6" s="8" t="s">
        <v>1173</v>
      </c>
      <c r="DW6" s="8" t="s">
        <v>1173</v>
      </c>
      <c r="DX6" s="8" t="s">
        <v>1173</v>
      </c>
      <c r="DY6" s="8" t="s">
        <v>1173</v>
      </c>
      <c r="DZ6" s="8" t="s">
        <v>1173</v>
      </c>
      <c r="EA6" s="8" t="s">
        <v>1173</v>
      </c>
      <c r="EB6" s="8" t="s">
        <v>1173</v>
      </c>
      <c r="EC6" s="8" t="s">
        <v>1173</v>
      </c>
      <c r="ED6" s="8" t="s">
        <v>1173</v>
      </c>
      <c r="EE6" s="8" t="s">
        <v>1173</v>
      </c>
      <c r="EF6" s="8" t="s">
        <v>1173</v>
      </c>
      <c r="EG6" s="8" t="s">
        <v>1173</v>
      </c>
      <c r="EH6" s="8" t="s">
        <v>1173</v>
      </c>
      <c r="EI6" s="8" t="s">
        <v>1173</v>
      </c>
      <c r="EJ6" s="8" t="s">
        <v>1173</v>
      </c>
      <c r="EK6" s="8" t="s">
        <v>1173</v>
      </c>
      <c r="EL6" s="8" t="s">
        <v>1173</v>
      </c>
      <c r="EM6" s="8" t="s">
        <v>1173</v>
      </c>
      <c r="EN6" s="8" t="s">
        <v>1173</v>
      </c>
      <c r="EO6" s="8" t="s">
        <v>1173</v>
      </c>
      <c r="EP6" s="8" t="s">
        <v>1173</v>
      </c>
      <c r="EQ6" s="8" t="s">
        <v>1173</v>
      </c>
      <c r="ER6" s="8" t="s">
        <v>1173</v>
      </c>
      <c r="ES6" s="8" t="s">
        <v>1173</v>
      </c>
      <c r="ET6" s="8" t="s">
        <v>1173</v>
      </c>
      <c r="EU6" s="8" t="s">
        <v>1173</v>
      </c>
      <c r="EV6" s="8" t="s">
        <v>1173</v>
      </c>
      <c r="EW6" s="8" t="s">
        <v>1173</v>
      </c>
      <c r="EX6" s="8" t="s">
        <v>1173</v>
      </c>
      <c r="EY6" s="8" t="s">
        <v>1173</v>
      </c>
      <c r="EZ6" s="8" t="s">
        <v>1173</v>
      </c>
      <c r="FA6" s="8" t="s">
        <v>1173</v>
      </c>
      <c r="FB6" s="8" t="s">
        <v>1173</v>
      </c>
      <c r="FC6" s="8" t="s">
        <v>1173</v>
      </c>
      <c r="FD6" s="8" t="s">
        <v>1173</v>
      </c>
      <c r="FE6" s="8" t="s">
        <v>1173</v>
      </c>
      <c r="FF6" s="8" t="s">
        <v>1173</v>
      </c>
      <c r="FG6" s="8" t="s">
        <v>1173</v>
      </c>
      <c r="FH6" s="8" t="s">
        <v>1173</v>
      </c>
      <c r="FI6" s="8" t="s">
        <v>1173</v>
      </c>
      <c r="FJ6" s="8" t="s">
        <v>1173</v>
      </c>
      <c r="FK6" s="8" t="s">
        <v>1173</v>
      </c>
      <c r="FL6" s="8" t="s">
        <v>1173</v>
      </c>
      <c r="FM6" s="8" t="s">
        <v>1173</v>
      </c>
      <c r="FN6" s="8" t="s">
        <v>1173</v>
      </c>
      <c r="FO6" s="8" t="s">
        <v>1173</v>
      </c>
      <c r="FP6" s="8" t="s">
        <v>1173</v>
      </c>
      <c r="FQ6" s="8" t="s">
        <v>1173</v>
      </c>
      <c r="FR6" s="8" t="s">
        <v>1173</v>
      </c>
      <c r="FS6" s="8" t="s">
        <v>1173</v>
      </c>
      <c r="FT6" s="8" t="s">
        <v>1173</v>
      </c>
      <c r="FU6" s="8" t="s">
        <v>1173</v>
      </c>
      <c r="FV6" s="8" t="s">
        <v>1173</v>
      </c>
      <c r="FW6" s="8" t="s">
        <v>1173</v>
      </c>
      <c r="FX6" s="8" t="s">
        <v>1173</v>
      </c>
      <c r="FY6" s="8" t="s">
        <v>1173</v>
      </c>
      <c r="FZ6" s="8" t="s">
        <v>1173</v>
      </c>
      <c r="GA6" s="8" t="s">
        <v>1173</v>
      </c>
      <c r="GB6" s="8" t="s">
        <v>1173</v>
      </c>
      <c r="GC6" s="8" t="s">
        <v>1173</v>
      </c>
      <c r="GD6" s="8" t="s">
        <v>1173</v>
      </c>
      <c r="GE6" s="8" t="s">
        <v>1173</v>
      </c>
      <c r="GF6" s="8" t="s">
        <v>1173</v>
      </c>
      <c r="GG6" s="8" t="s">
        <v>1173</v>
      </c>
      <c r="GH6" s="8" t="s">
        <v>1173</v>
      </c>
      <c r="GI6" s="8" t="s">
        <v>1173</v>
      </c>
      <c r="GJ6" s="8" t="s">
        <v>1173</v>
      </c>
      <c r="GK6" s="8" t="s">
        <v>1173</v>
      </c>
      <c r="GL6" s="8" t="s">
        <v>1173</v>
      </c>
      <c r="GM6" s="8" t="s">
        <v>1173</v>
      </c>
      <c r="GN6" s="8" t="s">
        <v>1173</v>
      </c>
      <c r="GO6" s="8" t="s">
        <v>1173</v>
      </c>
      <c r="GP6" s="8" t="s">
        <v>1173</v>
      </c>
      <c r="GQ6" s="8" t="s">
        <v>1173</v>
      </c>
      <c r="GR6" s="8" t="s">
        <v>1173</v>
      </c>
      <c r="GS6" s="8" t="s">
        <v>1173</v>
      </c>
      <c r="GT6" s="8" t="s">
        <v>1173</v>
      </c>
      <c r="GU6" s="8" t="s">
        <v>1173</v>
      </c>
      <c r="GV6" s="8" t="s">
        <v>1173</v>
      </c>
      <c r="GW6" s="8" t="s">
        <v>1173</v>
      </c>
      <c r="GX6" s="8" t="s">
        <v>1173</v>
      </c>
      <c r="GY6" s="8" t="s">
        <v>1173</v>
      </c>
      <c r="GZ6" s="8" t="s">
        <v>1173</v>
      </c>
      <c r="HA6" s="8" t="s">
        <v>1173</v>
      </c>
      <c r="HB6" s="8" t="s">
        <v>1173</v>
      </c>
      <c r="HC6" s="8" t="s">
        <v>1173</v>
      </c>
      <c r="HD6" s="8" t="s">
        <v>1173</v>
      </c>
      <c r="HE6" s="8" t="s">
        <v>1173</v>
      </c>
      <c r="HF6" s="8" t="s">
        <v>1173</v>
      </c>
      <c r="HG6" s="8" t="s">
        <v>1173</v>
      </c>
      <c r="HH6" s="8" t="s">
        <v>1173</v>
      </c>
      <c r="HI6" s="8" t="s">
        <v>1173</v>
      </c>
      <c r="HJ6" s="8" t="s">
        <v>1173</v>
      </c>
      <c r="HK6" s="8" t="s">
        <v>1173</v>
      </c>
      <c r="HL6" s="8" t="s">
        <v>1173</v>
      </c>
      <c r="HM6" s="8" t="s">
        <v>1173</v>
      </c>
      <c r="HN6" s="8" t="s">
        <v>1173</v>
      </c>
      <c r="HO6" s="8" t="s">
        <v>1173</v>
      </c>
      <c r="HP6" s="8" t="s">
        <v>1173</v>
      </c>
      <c r="HQ6" s="8" t="s">
        <v>1173</v>
      </c>
      <c r="HR6" s="8" t="s">
        <v>1173</v>
      </c>
      <c r="HS6" s="8" t="s">
        <v>1173</v>
      </c>
      <c r="HT6" s="8" t="s">
        <v>1173</v>
      </c>
      <c r="HU6" s="8" t="s">
        <v>1173</v>
      </c>
      <c r="HV6" s="8" t="s">
        <v>1173</v>
      </c>
      <c r="HW6" s="8" t="s">
        <v>1173</v>
      </c>
      <c r="HX6" s="8" t="s">
        <v>1173</v>
      </c>
      <c r="HY6" s="8" t="s">
        <v>1173</v>
      </c>
      <c r="HZ6" s="8" t="s">
        <v>1173</v>
      </c>
      <c r="IA6" s="8" t="s">
        <v>1173</v>
      </c>
      <c r="IB6" s="8" t="s">
        <v>1173</v>
      </c>
      <c r="IC6" s="8" t="s">
        <v>1173</v>
      </c>
      <c r="ID6" s="8" t="s">
        <v>1173</v>
      </c>
      <c r="IE6" s="8" t="s">
        <v>1173</v>
      </c>
      <c r="IF6" s="8" t="s">
        <v>1173</v>
      </c>
      <c r="IG6" s="8" t="s">
        <v>1173</v>
      </c>
      <c r="IH6" s="8" t="s">
        <v>1173</v>
      </c>
      <c r="II6" s="8" t="s">
        <v>1173</v>
      </c>
      <c r="IJ6" s="8" t="s">
        <v>1173</v>
      </c>
      <c r="IK6" s="8" t="s">
        <v>1173</v>
      </c>
      <c r="IL6" s="8" t="s">
        <v>1173</v>
      </c>
      <c r="IM6" s="8" t="s">
        <v>1173</v>
      </c>
      <c r="IN6" s="8" t="s">
        <v>1173</v>
      </c>
      <c r="IO6" s="8" t="s">
        <v>1173</v>
      </c>
      <c r="IP6" s="8" t="s">
        <v>1173</v>
      </c>
      <c r="IQ6" s="8" t="s">
        <v>1173</v>
      </c>
    </row>
    <row r="7" spans="1:251" s="6" customFormat="1">
      <c r="A7" s="5" t="s">
        <v>255</v>
      </c>
      <c r="B7" s="6">
        <v>38504</v>
      </c>
      <c r="C7" s="6">
        <v>38504</v>
      </c>
      <c r="D7" s="6">
        <v>38504</v>
      </c>
      <c r="E7" s="6">
        <v>38504</v>
      </c>
      <c r="F7" s="6">
        <v>38504</v>
      </c>
      <c r="G7" s="6">
        <v>38504</v>
      </c>
      <c r="H7" s="6">
        <v>38504</v>
      </c>
      <c r="I7" s="6">
        <v>38504</v>
      </c>
      <c r="J7" s="6">
        <v>38504</v>
      </c>
      <c r="K7" s="6">
        <v>38504</v>
      </c>
      <c r="L7" s="6">
        <v>38504</v>
      </c>
      <c r="M7" s="6">
        <v>38504</v>
      </c>
      <c r="N7" s="6">
        <v>38504</v>
      </c>
      <c r="O7" s="6">
        <v>38504</v>
      </c>
      <c r="P7" s="6">
        <v>38504</v>
      </c>
      <c r="Q7" s="6">
        <v>38504</v>
      </c>
      <c r="R7" s="6">
        <v>38504</v>
      </c>
      <c r="S7" s="6">
        <v>38504</v>
      </c>
      <c r="T7" s="6">
        <v>38504</v>
      </c>
      <c r="U7" s="6">
        <v>38504</v>
      </c>
      <c r="V7" s="6">
        <v>38504</v>
      </c>
      <c r="W7" s="6">
        <v>38504</v>
      </c>
      <c r="X7" s="6">
        <v>38504</v>
      </c>
      <c r="Y7" s="6">
        <v>38504</v>
      </c>
      <c r="Z7" s="6">
        <v>38504</v>
      </c>
      <c r="AA7" s="6">
        <v>38504</v>
      </c>
      <c r="AB7" s="6">
        <v>38504</v>
      </c>
      <c r="AC7" s="6">
        <v>38504</v>
      </c>
      <c r="AD7" s="6">
        <v>38504</v>
      </c>
      <c r="AE7" s="6">
        <v>38504</v>
      </c>
      <c r="AF7" s="6">
        <v>38504</v>
      </c>
      <c r="AG7" s="6">
        <v>38504</v>
      </c>
      <c r="AH7" s="6">
        <v>38504</v>
      </c>
      <c r="AI7" s="6">
        <v>38504</v>
      </c>
      <c r="AJ7" s="6">
        <v>38504</v>
      </c>
      <c r="AK7" s="6">
        <v>38504</v>
      </c>
      <c r="AL7" s="6">
        <v>38504</v>
      </c>
      <c r="AM7" s="6">
        <v>38504</v>
      </c>
      <c r="AN7" s="6">
        <v>38504</v>
      </c>
      <c r="AO7" s="6">
        <v>38504</v>
      </c>
      <c r="AP7" s="6">
        <v>38504</v>
      </c>
      <c r="AQ7" s="6">
        <v>38504</v>
      </c>
      <c r="AR7" s="6">
        <v>38504</v>
      </c>
      <c r="AS7" s="6">
        <v>38504</v>
      </c>
      <c r="AT7" s="6">
        <v>38504</v>
      </c>
      <c r="AU7" s="6">
        <v>38504</v>
      </c>
      <c r="AV7" s="6">
        <v>38504</v>
      </c>
      <c r="AW7" s="6">
        <v>38504</v>
      </c>
      <c r="AX7" s="6">
        <v>38504</v>
      </c>
      <c r="AY7" s="6">
        <v>38504</v>
      </c>
      <c r="AZ7" s="6">
        <v>38504</v>
      </c>
      <c r="BA7" s="6">
        <v>38504</v>
      </c>
      <c r="BB7" s="6">
        <v>38504</v>
      </c>
      <c r="BC7" s="6">
        <v>38504</v>
      </c>
      <c r="BD7" s="6">
        <v>38504</v>
      </c>
      <c r="BE7" s="6">
        <v>38504</v>
      </c>
      <c r="BF7" s="6">
        <v>38504</v>
      </c>
      <c r="BG7" s="6">
        <v>38504</v>
      </c>
      <c r="BH7" s="6">
        <v>38504</v>
      </c>
      <c r="BI7" s="6">
        <v>38504</v>
      </c>
      <c r="BJ7" s="6">
        <v>38504</v>
      </c>
      <c r="BK7" s="6">
        <v>38504</v>
      </c>
      <c r="BL7" s="6">
        <v>38504</v>
      </c>
      <c r="BM7" s="6">
        <v>38504</v>
      </c>
      <c r="BN7" s="6">
        <v>38504</v>
      </c>
      <c r="BO7" s="6">
        <v>38504</v>
      </c>
      <c r="BP7" s="6">
        <v>38504</v>
      </c>
      <c r="BQ7" s="6">
        <v>38504</v>
      </c>
      <c r="BR7" s="6">
        <v>38504</v>
      </c>
      <c r="BS7" s="6">
        <v>38504</v>
      </c>
      <c r="BT7" s="6">
        <v>38504</v>
      </c>
      <c r="BU7" s="6">
        <v>38504</v>
      </c>
      <c r="BV7" s="6">
        <v>38504</v>
      </c>
      <c r="BW7" s="6">
        <v>38504</v>
      </c>
      <c r="BX7" s="6">
        <v>38504</v>
      </c>
      <c r="BY7" s="6">
        <v>38504</v>
      </c>
      <c r="BZ7" s="6">
        <v>38504</v>
      </c>
      <c r="CA7" s="6">
        <v>38504</v>
      </c>
      <c r="CB7" s="6">
        <v>38504</v>
      </c>
      <c r="CC7" s="6">
        <v>38504</v>
      </c>
      <c r="CD7" s="6">
        <v>38504</v>
      </c>
      <c r="CE7" s="6">
        <v>38504</v>
      </c>
      <c r="CF7" s="6">
        <v>38504</v>
      </c>
      <c r="CG7" s="6">
        <v>38504</v>
      </c>
      <c r="CH7" s="6">
        <v>38504</v>
      </c>
      <c r="CI7" s="6">
        <v>38504</v>
      </c>
      <c r="CJ7" s="6">
        <v>38504</v>
      </c>
      <c r="CK7" s="6">
        <v>38504</v>
      </c>
      <c r="CL7" s="6">
        <v>38504</v>
      </c>
      <c r="CM7" s="6">
        <v>38504</v>
      </c>
      <c r="CN7" s="6">
        <v>38504</v>
      </c>
      <c r="CO7" s="6">
        <v>38504</v>
      </c>
      <c r="CP7" s="6">
        <v>38504</v>
      </c>
      <c r="CQ7" s="6">
        <v>38504</v>
      </c>
      <c r="CR7" s="6">
        <v>38504</v>
      </c>
      <c r="CS7" s="6">
        <v>38504</v>
      </c>
      <c r="CT7" s="6">
        <v>38504</v>
      </c>
      <c r="CU7" s="6">
        <v>38504</v>
      </c>
      <c r="CV7" s="6">
        <v>38504</v>
      </c>
      <c r="CW7" s="6">
        <v>38504</v>
      </c>
      <c r="CX7" s="6">
        <v>38504</v>
      </c>
      <c r="CY7" s="6">
        <v>38504</v>
      </c>
      <c r="CZ7" s="6">
        <v>38504</v>
      </c>
      <c r="DA7" s="6">
        <v>38504</v>
      </c>
      <c r="DB7" s="6">
        <v>38504</v>
      </c>
      <c r="DC7" s="6">
        <v>38504</v>
      </c>
      <c r="DD7" s="6">
        <v>38504</v>
      </c>
      <c r="DE7" s="6">
        <v>38504</v>
      </c>
      <c r="DF7" s="6">
        <v>38504</v>
      </c>
      <c r="DG7" s="6">
        <v>38504</v>
      </c>
      <c r="DH7" s="6">
        <v>38504</v>
      </c>
      <c r="DI7" s="6">
        <v>38504</v>
      </c>
      <c r="DJ7" s="6">
        <v>38504</v>
      </c>
      <c r="DK7" s="6">
        <v>38504</v>
      </c>
      <c r="DL7" s="6">
        <v>38504</v>
      </c>
      <c r="DM7" s="6">
        <v>38504</v>
      </c>
      <c r="DN7" s="6">
        <v>38504</v>
      </c>
      <c r="DO7" s="6">
        <v>38504</v>
      </c>
      <c r="DP7" s="6">
        <v>38504</v>
      </c>
      <c r="DQ7" s="6">
        <v>38504</v>
      </c>
      <c r="DR7" s="6">
        <v>38504</v>
      </c>
      <c r="DS7" s="6">
        <v>38504</v>
      </c>
      <c r="DT7" s="6">
        <v>38504</v>
      </c>
      <c r="DU7" s="6">
        <v>38504</v>
      </c>
      <c r="DV7" s="6">
        <v>38504</v>
      </c>
      <c r="DW7" s="6">
        <v>38504</v>
      </c>
      <c r="DX7" s="6">
        <v>38504</v>
      </c>
      <c r="DY7" s="6">
        <v>38504</v>
      </c>
      <c r="DZ7" s="6">
        <v>38504</v>
      </c>
      <c r="EA7" s="6">
        <v>38504</v>
      </c>
      <c r="EB7" s="6">
        <v>38504</v>
      </c>
      <c r="EC7" s="6">
        <v>38504</v>
      </c>
      <c r="ED7" s="6">
        <v>38504</v>
      </c>
      <c r="EE7" s="6">
        <v>38504</v>
      </c>
      <c r="EF7" s="6">
        <v>38504</v>
      </c>
      <c r="EG7" s="6">
        <v>38504</v>
      </c>
      <c r="EH7" s="6">
        <v>38504</v>
      </c>
      <c r="EI7" s="6">
        <v>38504</v>
      </c>
      <c r="EJ7" s="6">
        <v>38504</v>
      </c>
      <c r="EK7" s="6">
        <v>38504</v>
      </c>
      <c r="EL7" s="6">
        <v>38504</v>
      </c>
      <c r="EM7" s="6">
        <v>38504</v>
      </c>
      <c r="EN7" s="6">
        <v>38504</v>
      </c>
      <c r="EO7" s="6">
        <v>38504</v>
      </c>
      <c r="EP7" s="6">
        <v>38504</v>
      </c>
      <c r="EQ7" s="6">
        <v>38504</v>
      </c>
      <c r="ER7" s="6">
        <v>38504</v>
      </c>
      <c r="ES7" s="6">
        <v>38504</v>
      </c>
      <c r="ET7" s="6">
        <v>38504</v>
      </c>
      <c r="EU7" s="6">
        <v>38504</v>
      </c>
      <c r="EV7" s="6">
        <v>38504</v>
      </c>
      <c r="EW7" s="6">
        <v>38504</v>
      </c>
      <c r="EX7" s="6">
        <v>38504</v>
      </c>
      <c r="EY7" s="6">
        <v>38504</v>
      </c>
      <c r="EZ7" s="6">
        <v>38504</v>
      </c>
      <c r="FA7" s="6">
        <v>38504</v>
      </c>
      <c r="FB7" s="6">
        <v>38504</v>
      </c>
      <c r="FC7" s="6">
        <v>38504</v>
      </c>
      <c r="FD7" s="6">
        <v>38504</v>
      </c>
      <c r="FE7" s="6">
        <v>38504</v>
      </c>
      <c r="FF7" s="6">
        <v>38504</v>
      </c>
      <c r="FG7" s="6">
        <v>38504</v>
      </c>
      <c r="FH7" s="6">
        <v>38504</v>
      </c>
      <c r="FI7" s="6">
        <v>38504</v>
      </c>
      <c r="FJ7" s="6">
        <v>38504</v>
      </c>
      <c r="FK7" s="6">
        <v>38504</v>
      </c>
      <c r="FL7" s="6">
        <v>38504</v>
      </c>
      <c r="FM7" s="6">
        <v>38504</v>
      </c>
      <c r="FN7" s="6">
        <v>38504</v>
      </c>
      <c r="FO7" s="6">
        <v>38504</v>
      </c>
      <c r="FP7" s="6">
        <v>38504</v>
      </c>
      <c r="FQ7" s="6">
        <v>38504</v>
      </c>
      <c r="FR7" s="6">
        <v>38504</v>
      </c>
      <c r="FS7" s="6">
        <v>38504</v>
      </c>
      <c r="FT7" s="6">
        <v>38504</v>
      </c>
      <c r="FU7" s="6">
        <v>38504</v>
      </c>
      <c r="FV7" s="6">
        <v>38504</v>
      </c>
      <c r="FW7" s="6">
        <v>38504</v>
      </c>
      <c r="FX7" s="6">
        <v>38504</v>
      </c>
      <c r="FY7" s="6">
        <v>38504</v>
      </c>
      <c r="FZ7" s="6">
        <v>38504</v>
      </c>
      <c r="GA7" s="6">
        <v>38504</v>
      </c>
      <c r="GB7" s="6">
        <v>38504</v>
      </c>
      <c r="GC7" s="6">
        <v>38504</v>
      </c>
      <c r="GD7" s="6">
        <v>38504</v>
      </c>
      <c r="GE7" s="6">
        <v>38504</v>
      </c>
      <c r="GF7" s="6">
        <v>38504</v>
      </c>
      <c r="GG7" s="6">
        <v>38504</v>
      </c>
      <c r="GH7" s="6">
        <v>38504</v>
      </c>
      <c r="GI7" s="6">
        <v>38504</v>
      </c>
      <c r="GJ7" s="6">
        <v>38504</v>
      </c>
      <c r="GK7" s="6">
        <v>38504</v>
      </c>
      <c r="GL7" s="6">
        <v>38504</v>
      </c>
      <c r="GM7" s="6">
        <v>38504</v>
      </c>
      <c r="GN7" s="6">
        <v>38504</v>
      </c>
      <c r="GO7" s="6">
        <v>38504</v>
      </c>
      <c r="GP7" s="6">
        <v>38504</v>
      </c>
      <c r="GQ7" s="6">
        <v>38504</v>
      </c>
      <c r="GR7" s="6">
        <v>38504</v>
      </c>
      <c r="GS7" s="6">
        <v>38504</v>
      </c>
      <c r="GT7" s="6">
        <v>38504</v>
      </c>
      <c r="GU7" s="6">
        <v>38504</v>
      </c>
      <c r="GV7" s="6">
        <v>38504</v>
      </c>
      <c r="GW7" s="6">
        <v>38504</v>
      </c>
      <c r="GX7" s="6">
        <v>38504</v>
      </c>
      <c r="GY7" s="6">
        <v>38504</v>
      </c>
      <c r="GZ7" s="6">
        <v>38504</v>
      </c>
      <c r="HA7" s="6">
        <v>38504</v>
      </c>
      <c r="HB7" s="6">
        <v>38504</v>
      </c>
      <c r="HC7" s="6">
        <v>38504</v>
      </c>
      <c r="HD7" s="6">
        <v>38504</v>
      </c>
      <c r="HE7" s="6">
        <v>38504</v>
      </c>
      <c r="HF7" s="6">
        <v>38504</v>
      </c>
      <c r="HG7" s="6">
        <v>38504</v>
      </c>
      <c r="HH7" s="6">
        <v>38504</v>
      </c>
      <c r="HI7" s="6">
        <v>38504</v>
      </c>
      <c r="HJ7" s="6">
        <v>38504</v>
      </c>
      <c r="HK7" s="6">
        <v>38504</v>
      </c>
      <c r="HL7" s="6">
        <v>38504</v>
      </c>
      <c r="HM7" s="6">
        <v>38504</v>
      </c>
      <c r="HN7" s="6">
        <v>38504</v>
      </c>
      <c r="HO7" s="6">
        <v>38504</v>
      </c>
      <c r="HP7" s="6">
        <v>38504</v>
      </c>
      <c r="HQ7" s="6">
        <v>38504</v>
      </c>
      <c r="HR7" s="6">
        <v>38504</v>
      </c>
      <c r="HS7" s="6">
        <v>38504</v>
      </c>
      <c r="HT7" s="6">
        <v>38504</v>
      </c>
      <c r="HU7" s="6">
        <v>38504</v>
      </c>
      <c r="HV7" s="6">
        <v>38504</v>
      </c>
      <c r="HW7" s="6">
        <v>38504</v>
      </c>
      <c r="HX7" s="6">
        <v>38504</v>
      </c>
      <c r="HY7" s="6">
        <v>38504</v>
      </c>
      <c r="HZ7" s="6">
        <v>38504</v>
      </c>
      <c r="IA7" s="6">
        <v>38504</v>
      </c>
      <c r="IB7" s="6">
        <v>38504</v>
      </c>
      <c r="IC7" s="6">
        <v>38504</v>
      </c>
      <c r="ID7" s="6">
        <v>38504</v>
      </c>
      <c r="IE7" s="6">
        <v>38504</v>
      </c>
      <c r="IF7" s="6">
        <v>38504</v>
      </c>
      <c r="IG7" s="6">
        <v>38504</v>
      </c>
      <c r="IH7" s="6">
        <v>38504</v>
      </c>
      <c r="II7" s="6">
        <v>38504</v>
      </c>
      <c r="IJ7" s="6">
        <v>38504</v>
      </c>
      <c r="IK7" s="6">
        <v>38504</v>
      </c>
      <c r="IL7" s="6">
        <v>38504</v>
      </c>
      <c r="IM7" s="6">
        <v>38504</v>
      </c>
      <c r="IN7" s="6">
        <v>38504</v>
      </c>
      <c r="IO7" s="6">
        <v>38504</v>
      </c>
      <c r="IP7" s="6">
        <v>38504</v>
      </c>
      <c r="IQ7" s="6">
        <v>38504</v>
      </c>
    </row>
    <row r="8" spans="1:251" s="6" customFormat="1">
      <c r="A8" s="5" t="s">
        <v>256</v>
      </c>
      <c r="B8" s="6">
        <v>44713</v>
      </c>
      <c r="C8" s="6">
        <v>44713</v>
      </c>
      <c r="D8" s="6">
        <v>44713</v>
      </c>
      <c r="E8" s="6">
        <v>44713</v>
      </c>
      <c r="F8" s="6">
        <v>44713</v>
      </c>
      <c r="G8" s="6">
        <v>44713</v>
      </c>
      <c r="H8" s="6">
        <v>44713</v>
      </c>
      <c r="I8" s="6">
        <v>44713</v>
      </c>
      <c r="J8" s="6">
        <v>44713</v>
      </c>
      <c r="K8" s="6">
        <v>44713</v>
      </c>
      <c r="L8" s="6">
        <v>44713</v>
      </c>
      <c r="M8" s="6">
        <v>44713</v>
      </c>
      <c r="N8" s="6">
        <v>44713</v>
      </c>
      <c r="O8" s="6">
        <v>44713</v>
      </c>
      <c r="P8" s="6">
        <v>44713</v>
      </c>
      <c r="Q8" s="6">
        <v>44713</v>
      </c>
      <c r="R8" s="6">
        <v>44713</v>
      </c>
      <c r="S8" s="6">
        <v>44713</v>
      </c>
      <c r="T8" s="6">
        <v>44713</v>
      </c>
      <c r="U8" s="6">
        <v>44713</v>
      </c>
      <c r="V8" s="6">
        <v>44713</v>
      </c>
      <c r="W8" s="6">
        <v>44713</v>
      </c>
      <c r="X8" s="6">
        <v>44713</v>
      </c>
      <c r="Y8" s="6">
        <v>44713</v>
      </c>
      <c r="Z8" s="6">
        <v>44713</v>
      </c>
      <c r="AA8" s="6">
        <v>44713</v>
      </c>
      <c r="AB8" s="6">
        <v>44713</v>
      </c>
      <c r="AC8" s="6">
        <v>44713</v>
      </c>
      <c r="AD8" s="6">
        <v>44713</v>
      </c>
      <c r="AE8" s="6">
        <v>44713</v>
      </c>
      <c r="AF8" s="6">
        <v>44713</v>
      </c>
      <c r="AG8" s="6">
        <v>44713</v>
      </c>
      <c r="AH8" s="6">
        <v>44713</v>
      </c>
      <c r="AI8" s="6">
        <v>44713</v>
      </c>
      <c r="AJ8" s="6">
        <v>44713</v>
      </c>
      <c r="AK8" s="6">
        <v>44713</v>
      </c>
      <c r="AL8" s="6">
        <v>44713</v>
      </c>
      <c r="AM8" s="6">
        <v>44713</v>
      </c>
      <c r="AN8" s="6">
        <v>44713</v>
      </c>
      <c r="AO8" s="6">
        <v>44713</v>
      </c>
      <c r="AP8" s="6">
        <v>44713</v>
      </c>
      <c r="AQ8" s="6">
        <v>44713</v>
      </c>
      <c r="AR8" s="6">
        <v>44713</v>
      </c>
      <c r="AS8" s="6">
        <v>44713</v>
      </c>
      <c r="AT8" s="6">
        <v>44713</v>
      </c>
      <c r="AU8" s="6">
        <v>44713</v>
      </c>
      <c r="AV8" s="6">
        <v>44713</v>
      </c>
      <c r="AW8" s="6">
        <v>44713</v>
      </c>
      <c r="AX8" s="6">
        <v>44713</v>
      </c>
      <c r="AY8" s="6">
        <v>44713</v>
      </c>
      <c r="AZ8" s="6">
        <v>44713</v>
      </c>
      <c r="BA8" s="6">
        <v>44713</v>
      </c>
      <c r="BB8" s="6">
        <v>44713</v>
      </c>
      <c r="BC8" s="6">
        <v>44713</v>
      </c>
      <c r="BD8" s="6">
        <v>44713</v>
      </c>
      <c r="BE8" s="6">
        <v>44713</v>
      </c>
      <c r="BF8" s="6">
        <v>44713</v>
      </c>
      <c r="BG8" s="6">
        <v>44713</v>
      </c>
      <c r="BH8" s="6">
        <v>44713</v>
      </c>
      <c r="BI8" s="6">
        <v>44713</v>
      </c>
      <c r="BJ8" s="6">
        <v>44713</v>
      </c>
      <c r="BK8" s="6">
        <v>44713</v>
      </c>
      <c r="BL8" s="6">
        <v>44713</v>
      </c>
      <c r="BM8" s="6">
        <v>44713</v>
      </c>
      <c r="BN8" s="6">
        <v>44713</v>
      </c>
      <c r="BO8" s="6">
        <v>44713</v>
      </c>
      <c r="BP8" s="6">
        <v>44713</v>
      </c>
      <c r="BQ8" s="6">
        <v>44713</v>
      </c>
      <c r="BR8" s="6">
        <v>44713</v>
      </c>
      <c r="BS8" s="6">
        <v>44713</v>
      </c>
      <c r="BT8" s="6">
        <v>44713</v>
      </c>
      <c r="BU8" s="6">
        <v>44713</v>
      </c>
      <c r="BV8" s="6">
        <v>44713</v>
      </c>
      <c r="BW8" s="6">
        <v>44713</v>
      </c>
      <c r="BX8" s="6">
        <v>44713</v>
      </c>
      <c r="BY8" s="6">
        <v>44713</v>
      </c>
      <c r="BZ8" s="6">
        <v>44713</v>
      </c>
      <c r="CA8" s="6">
        <v>44713</v>
      </c>
      <c r="CB8" s="6">
        <v>44713</v>
      </c>
      <c r="CC8" s="6">
        <v>44713</v>
      </c>
      <c r="CD8" s="6">
        <v>44713</v>
      </c>
      <c r="CE8" s="6">
        <v>44713</v>
      </c>
      <c r="CF8" s="6">
        <v>44713</v>
      </c>
      <c r="CG8" s="6">
        <v>44713</v>
      </c>
      <c r="CH8" s="6">
        <v>44713</v>
      </c>
      <c r="CI8" s="6">
        <v>44713</v>
      </c>
      <c r="CJ8" s="6">
        <v>44713</v>
      </c>
      <c r="CK8" s="6">
        <v>44713</v>
      </c>
      <c r="CL8" s="6">
        <v>44713</v>
      </c>
      <c r="CM8" s="6">
        <v>44713</v>
      </c>
      <c r="CN8" s="6">
        <v>44713</v>
      </c>
      <c r="CO8" s="6">
        <v>44713</v>
      </c>
      <c r="CP8" s="6">
        <v>44713</v>
      </c>
      <c r="CQ8" s="6">
        <v>44713</v>
      </c>
      <c r="CR8" s="6">
        <v>44713</v>
      </c>
      <c r="CS8" s="6">
        <v>44713</v>
      </c>
      <c r="CT8" s="6">
        <v>44713</v>
      </c>
      <c r="CU8" s="6">
        <v>44713</v>
      </c>
      <c r="CV8" s="6">
        <v>44713</v>
      </c>
      <c r="CW8" s="6">
        <v>44713</v>
      </c>
      <c r="CX8" s="6">
        <v>44713</v>
      </c>
      <c r="CY8" s="6">
        <v>44713</v>
      </c>
      <c r="CZ8" s="6">
        <v>44713</v>
      </c>
      <c r="DA8" s="6">
        <v>44713</v>
      </c>
      <c r="DB8" s="6">
        <v>44713</v>
      </c>
      <c r="DC8" s="6">
        <v>44713</v>
      </c>
      <c r="DD8" s="6">
        <v>44713</v>
      </c>
      <c r="DE8" s="6">
        <v>44713</v>
      </c>
      <c r="DF8" s="6">
        <v>44713</v>
      </c>
      <c r="DG8" s="6">
        <v>44713</v>
      </c>
      <c r="DH8" s="6">
        <v>44713</v>
      </c>
      <c r="DI8" s="6">
        <v>44713</v>
      </c>
      <c r="DJ8" s="6">
        <v>44713</v>
      </c>
      <c r="DK8" s="6">
        <v>44713</v>
      </c>
      <c r="DL8" s="6">
        <v>44713</v>
      </c>
      <c r="DM8" s="6">
        <v>44713</v>
      </c>
      <c r="DN8" s="6">
        <v>44713</v>
      </c>
      <c r="DO8" s="6">
        <v>44713</v>
      </c>
      <c r="DP8" s="6">
        <v>44713</v>
      </c>
      <c r="DQ8" s="6">
        <v>44713</v>
      </c>
      <c r="DR8" s="6">
        <v>44713</v>
      </c>
      <c r="DS8" s="6">
        <v>44713</v>
      </c>
      <c r="DT8" s="6">
        <v>44713</v>
      </c>
      <c r="DU8" s="6">
        <v>44713</v>
      </c>
      <c r="DV8" s="6">
        <v>44713</v>
      </c>
      <c r="DW8" s="6">
        <v>44713</v>
      </c>
      <c r="DX8" s="6">
        <v>44713</v>
      </c>
      <c r="DY8" s="6">
        <v>44713</v>
      </c>
      <c r="DZ8" s="6">
        <v>44713</v>
      </c>
      <c r="EA8" s="6">
        <v>44713</v>
      </c>
      <c r="EB8" s="6">
        <v>44713</v>
      </c>
      <c r="EC8" s="6">
        <v>44713</v>
      </c>
      <c r="ED8" s="6">
        <v>44713</v>
      </c>
      <c r="EE8" s="6">
        <v>44713</v>
      </c>
      <c r="EF8" s="6">
        <v>44713</v>
      </c>
      <c r="EG8" s="6">
        <v>44713</v>
      </c>
      <c r="EH8" s="6">
        <v>44713</v>
      </c>
      <c r="EI8" s="6">
        <v>44713</v>
      </c>
      <c r="EJ8" s="6">
        <v>44713</v>
      </c>
      <c r="EK8" s="6">
        <v>44713</v>
      </c>
      <c r="EL8" s="6">
        <v>44713</v>
      </c>
      <c r="EM8" s="6">
        <v>44713</v>
      </c>
      <c r="EN8" s="6">
        <v>44713</v>
      </c>
      <c r="EO8" s="6">
        <v>44713</v>
      </c>
      <c r="EP8" s="6">
        <v>44713</v>
      </c>
      <c r="EQ8" s="6">
        <v>44713</v>
      </c>
      <c r="ER8" s="6">
        <v>44713</v>
      </c>
      <c r="ES8" s="6">
        <v>44713</v>
      </c>
      <c r="ET8" s="6">
        <v>44713</v>
      </c>
      <c r="EU8" s="6">
        <v>44713</v>
      </c>
      <c r="EV8" s="6">
        <v>44713</v>
      </c>
      <c r="EW8" s="6">
        <v>44713</v>
      </c>
      <c r="EX8" s="6">
        <v>44713</v>
      </c>
      <c r="EY8" s="6">
        <v>44713</v>
      </c>
      <c r="EZ8" s="6">
        <v>44713</v>
      </c>
      <c r="FA8" s="6">
        <v>44713</v>
      </c>
      <c r="FB8" s="6">
        <v>44713</v>
      </c>
      <c r="FC8" s="6">
        <v>44713</v>
      </c>
      <c r="FD8" s="6">
        <v>44713</v>
      </c>
      <c r="FE8" s="6">
        <v>44713</v>
      </c>
      <c r="FF8" s="6">
        <v>44713</v>
      </c>
      <c r="FG8" s="6">
        <v>44713</v>
      </c>
      <c r="FH8" s="6">
        <v>44713</v>
      </c>
      <c r="FI8" s="6">
        <v>44713</v>
      </c>
      <c r="FJ8" s="6">
        <v>44713</v>
      </c>
      <c r="FK8" s="6">
        <v>44713</v>
      </c>
      <c r="FL8" s="6">
        <v>44713</v>
      </c>
      <c r="FM8" s="6">
        <v>44713</v>
      </c>
      <c r="FN8" s="6">
        <v>44713</v>
      </c>
      <c r="FO8" s="6">
        <v>44713</v>
      </c>
      <c r="FP8" s="6">
        <v>44713</v>
      </c>
      <c r="FQ8" s="6">
        <v>44713</v>
      </c>
      <c r="FR8" s="6">
        <v>44713</v>
      </c>
      <c r="FS8" s="6">
        <v>44713</v>
      </c>
      <c r="FT8" s="6">
        <v>44713</v>
      </c>
      <c r="FU8" s="6">
        <v>44713</v>
      </c>
      <c r="FV8" s="6">
        <v>44713</v>
      </c>
      <c r="FW8" s="6">
        <v>44713</v>
      </c>
      <c r="FX8" s="6">
        <v>44713</v>
      </c>
      <c r="FY8" s="6">
        <v>44713</v>
      </c>
      <c r="FZ8" s="6">
        <v>44713</v>
      </c>
      <c r="GA8" s="6">
        <v>44713</v>
      </c>
      <c r="GB8" s="6">
        <v>44713</v>
      </c>
      <c r="GC8" s="6">
        <v>44713</v>
      </c>
      <c r="GD8" s="6">
        <v>44713</v>
      </c>
      <c r="GE8" s="6">
        <v>44713</v>
      </c>
      <c r="GF8" s="6">
        <v>44713</v>
      </c>
      <c r="GG8" s="6">
        <v>44713</v>
      </c>
      <c r="GH8" s="6">
        <v>44713</v>
      </c>
      <c r="GI8" s="6">
        <v>44713</v>
      </c>
      <c r="GJ8" s="6">
        <v>44713</v>
      </c>
      <c r="GK8" s="6">
        <v>44713</v>
      </c>
      <c r="GL8" s="6">
        <v>44713</v>
      </c>
      <c r="GM8" s="6">
        <v>44713</v>
      </c>
      <c r="GN8" s="6">
        <v>44713</v>
      </c>
      <c r="GO8" s="6">
        <v>44713</v>
      </c>
      <c r="GP8" s="6">
        <v>44713</v>
      </c>
      <c r="GQ8" s="6">
        <v>44713</v>
      </c>
      <c r="GR8" s="6">
        <v>44713</v>
      </c>
      <c r="GS8" s="6">
        <v>44713</v>
      </c>
      <c r="GT8" s="6">
        <v>44713</v>
      </c>
      <c r="GU8" s="6">
        <v>44713</v>
      </c>
      <c r="GV8" s="6">
        <v>44713</v>
      </c>
      <c r="GW8" s="6">
        <v>44713</v>
      </c>
      <c r="GX8" s="6">
        <v>44713</v>
      </c>
      <c r="GY8" s="6">
        <v>44713</v>
      </c>
      <c r="GZ8" s="6">
        <v>44713</v>
      </c>
      <c r="HA8" s="6">
        <v>44713</v>
      </c>
      <c r="HB8" s="6">
        <v>44713</v>
      </c>
      <c r="HC8" s="6">
        <v>44713</v>
      </c>
      <c r="HD8" s="6">
        <v>44713</v>
      </c>
      <c r="HE8" s="6">
        <v>44713</v>
      </c>
      <c r="HF8" s="6">
        <v>44713</v>
      </c>
      <c r="HG8" s="6">
        <v>44713</v>
      </c>
      <c r="HH8" s="6">
        <v>44713</v>
      </c>
      <c r="HI8" s="6">
        <v>44713</v>
      </c>
      <c r="HJ8" s="6">
        <v>44713</v>
      </c>
      <c r="HK8" s="6">
        <v>44713</v>
      </c>
      <c r="HL8" s="6">
        <v>44713</v>
      </c>
      <c r="HM8" s="6">
        <v>44713</v>
      </c>
      <c r="HN8" s="6">
        <v>44713</v>
      </c>
      <c r="HO8" s="6">
        <v>44713</v>
      </c>
      <c r="HP8" s="6">
        <v>44713</v>
      </c>
      <c r="HQ8" s="6">
        <v>44713</v>
      </c>
      <c r="HR8" s="6">
        <v>44713</v>
      </c>
      <c r="HS8" s="6">
        <v>44713</v>
      </c>
      <c r="HT8" s="6">
        <v>44713</v>
      </c>
      <c r="HU8" s="6">
        <v>44713</v>
      </c>
      <c r="HV8" s="6">
        <v>44713</v>
      </c>
      <c r="HW8" s="6">
        <v>44713</v>
      </c>
      <c r="HX8" s="6">
        <v>44713</v>
      </c>
      <c r="HY8" s="6">
        <v>44713</v>
      </c>
      <c r="HZ8" s="6">
        <v>44713</v>
      </c>
      <c r="IA8" s="6">
        <v>44713</v>
      </c>
      <c r="IB8" s="6">
        <v>44713</v>
      </c>
      <c r="IC8" s="6">
        <v>44713</v>
      </c>
      <c r="ID8" s="6">
        <v>44713</v>
      </c>
      <c r="IE8" s="6">
        <v>44713</v>
      </c>
      <c r="IF8" s="6">
        <v>44713</v>
      </c>
      <c r="IG8" s="6">
        <v>44713</v>
      </c>
      <c r="IH8" s="6">
        <v>44713</v>
      </c>
      <c r="II8" s="6">
        <v>44713</v>
      </c>
      <c r="IJ8" s="6">
        <v>44713</v>
      </c>
      <c r="IK8" s="6">
        <v>44713</v>
      </c>
      <c r="IL8" s="6">
        <v>44713</v>
      </c>
      <c r="IM8" s="6">
        <v>44713</v>
      </c>
      <c r="IN8" s="6">
        <v>44713</v>
      </c>
      <c r="IO8" s="6">
        <v>44713</v>
      </c>
      <c r="IP8" s="6">
        <v>44713</v>
      </c>
      <c r="IQ8" s="6">
        <v>44713</v>
      </c>
    </row>
    <row r="9" spans="1:251">
      <c r="A9" s="4" t="s">
        <v>257</v>
      </c>
      <c r="B9" s="1">
        <v>28</v>
      </c>
      <c r="C9" s="1">
        <v>28</v>
      </c>
      <c r="D9" s="1">
        <v>28</v>
      </c>
      <c r="E9" s="1">
        <v>28</v>
      </c>
      <c r="F9" s="1">
        <v>28</v>
      </c>
      <c r="G9" s="1">
        <v>28</v>
      </c>
      <c r="H9" s="1">
        <v>28</v>
      </c>
      <c r="I9" s="1">
        <v>28</v>
      </c>
      <c r="J9" s="1">
        <v>28</v>
      </c>
      <c r="K9" s="1">
        <v>28</v>
      </c>
      <c r="L9" s="1">
        <v>28</v>
      </c>
      <c r="M9" s="1">
        <v>28</v>
      </c>
      <c r="N9" s="1">
        <v>28</v>
      </c>
      <c r="O9" s="1">
        <v>28</v>
      </c>
      <c r="P9" s="1">
        <v>28</v>
      </c>
      <c r="Q9" s="1">
        <v>28</v>
      </c>
      <c r="R9" s="1">
        <v>28</v>
      </c>
      <c r="S9" s="1">
        <v>28</v>
      </c>
      <c r="T9" s="1">
        <v>28</v>
      </c>
      <c r="U9" s="1">
        <v>28</v>
      </c>
      <c r="V9" s="1">
        <v>28</v>
      </c>
      <c r="W9" s="1">
        <v>28</v>
      </c>
      <c r="X9" s="1">
        <v>28</v>
      </c>
      <c r="Y9" s="1">
        <v>28</v>
      </c>
      <c r="Z9" s="1">
        <v>28</v>
      </c>
      <c r="AA9" s="1">
        <v>28</v>
      </c>
      <c r="AB9" s="1">
        <v>28</v>
      </c>
      <c r="AC9" s="1">
        <v>28</v>
      </c>
      <c r="AD9" s="1">
        <v>28</v>
      </c>
      <c r="AE9" s="1">
        <v>28</v>
      </c>
      <c r="AF9" s="1">
        <v>28</v>
      </c>
      <c r="AG9" s="1">
        <v>28</v>
      </c>
      <c r="AH9" s="1">
        <v>28</v>
      </c>
      <c r="AI9" s="1">
        <v>28</v>
      </c>
      <c r="AJ9" s="1">
        <v>28</v>
      </c>
      <c r="AK9" s="1">
        <v>28</v>
      </c>
      <c r="AL9" s="1">
        <v>28</v>
      </c>
      <c r="AM9" s="1">
        <v>28</v>
      </c>
      <c r="AN9" s="1">
        <v>28</v>
      </c>
      <c r="AO9" s="1">
        <v>28</v>
      </c>
      <c r="AP9" s="1">
        <v>28</v>
      </c>
      <c r="AQ9" s="1">
        <v>28</v>
      </c>
      <c r="AR9" s="1">
        <v>28</v>
      </c>
      <c r="AS9" s="1">
        <v>28</v>
      </c>
      <c r="AT9" s="1">
        <v>28</v>
      </c>
      <c r="AU9" s="1">
        <v>28</v>
      </c>
      <c r="AV9" s="1">
        <v>28</v>
      </c>
      <c r="AW9" s="1">
        <v>28</v>
      </c>
      <c r="AX9" s="1">
        <v>28</v>
      </c>
      <c r="AY9" s="1">
        <v>28</v>
      </c>
      <c r="AZ9" s="1">
        <v>28</v>
      </c>
      <c r="BA9" s="1">
        <v>28</v>
      </c>
      <c r="BB9" s="1">
        <v>28</v>
      </c>
      <c r="BC9" s="1">
        <v>28</v>
      </c>
      <c r="BD9" s="1">
        <v>28</v>
      </c>
      <c r="BE9" s="1">
        <v>28</v>
      </c>
      <c r="BF9" s="1">
        <v>28</v>
      </c>
      <c r="BG9" s="1">
        <v>28</v>
      </c>
      <c r="BH9" s="1">
        <v>28</v>
      </c>
      <c r="BI9" s="1">
        <v>28</v>
      </c>
      <c r="BJ9" s="1">
        <v>28</v>
      </c>
      <c r="BK9" s="1">
        <v>28</v>
      </c>
      <c r="BL9" s="1">
        <v>28</v>
      </c>
      <c r="BM9" s="1">
        <v>28</v>
      </c>
      <c r="BN9" s="1">
        <v>28</v>
      </c>
      <c r="BO9" s="1">
        <v>28</v>
      </c>
      <c r="BP9" s="1">
        <v>28</v>
      </c>
      <c r="BQ9" s="1">
        <v>28</v>
      </c>
      <c r="BR9" s="1">
        <v>28</v>
      </c>
      <c r="BS9" s="1">
        <v>28</v>
      </c>
      <c r="BT9" s="1">
        <v>28</v>
      </c>
      <c r="BU9" s="1">
        <v>28</v>
      </c>
      <c r="BV9" s="1">
        <v>28</v>
      </c>
      <c r="BW9" s="1">
        <v>28</v>
      </c>
      <c r="BX9" s="1">
        <v>28</v>
      </c>
      <c r="BY9" s="1">
        <v>28</v>
      </c>
      <c r="BZ9" s="1">
        <v>28</v>
      </c>
      <c r="CA9" s="1">
        <v>28</v>
      </c>
      <c r="CB9" s="1">
        <v>28</v>
      </c>
      <c r="CC9" s="1">
        <v>28</v>
      </c>
      <c r="CD9" s="1">
        <v>28</v>
      </c>
      <c r="CE9" s="1">
        <v>28</v>
      </c>
      <c r="CF9" s="1">
        <v>28</v>
      </c>
      <c r="CG9" s="1">
        <v>28</v>
      </c>
      <c r="CH9" s="1">
        <v>28</v>
      </c>
      <c r="CI9" s="1">
        <v>28</v>
      </c>
      <c r="CJ9" s="1">
        <v>28</v>
      </c>
      <c r="CK9" s="1">
        <v>28</v>
      </c>
      <c r="CL9" s="1">
        <v>28</v>
      </c>
      <c r="CM9" s="1">
        <v>28</v>
      </c>
      <c r="CN9" s="1">
        <v>28</v>
      </c>
      <c r="CO9" s="1">
        <v>28</v>
      </c>
      <c r="CP9" s="1">
        <v>28</v>
      </c>
      <c r="CQ9" s="1">
        <v>28</v>
      </c>
      <c r="CR9" s="1">
        <v>28</v>
      </c>
      <c r="CS9" s="1">
        <v>28</v>
      </c>
      <c r="CT9" s="1">
        <v>28</v>
      </c>
      <c r="CU9" s="1">
        <v>28</v>
      </c>
      <c r="CV9" s="1">
        <v>28</v>
      </c>
      <c r="CW9" s="1">
        <v>28</v>
      </c>
      <c r="CX9" s="1">
        <v>28</v>
      </c>
      <c r="CY9" s="1">
        <v>28</v>
      </c>
      <c r="CZ9" s="1">
        <v>28</v>
      </c>
      <c r="DA9" s="1">
        <v>28</v>
      </c>
      <c r="DB9" s="1">
        <v>28</v>
      </c>
      <c r="DC9" s="1">
        <v>28</v>
      </c>
      <c r="DD9" s="1">
        <v>28</v>
      </c>
      <c r="DE9" s="1">
        <v>28</v>
      </c>
      <c r="DF9" s="1">
        <v>28</v>
      </c>
      <c r="DG9" s="1">
        <v>28</v>
      </c>
      <c r="DH9" s="1">
        <v>28</v>
      </c>
      <c r="DI9" s="1">
        <v>28</v>
      </c>
      <c r="DJ9" s="1">
        <v>28</v>
      </c>
      <c r="DK9" s="1">
        <v>28</v>
      </c>
      <c r="DL9" s="1">
        <v>28</v>
      </c>
      <c r="DM9" s="1">
        <v>28</v>
      </c>
      <c r="DN9" s="1">
        <v>28</v>
      </c>
      <c r="DO9" s="1">
        <v>28</v>
      </c>
      <c r="DP9" s="1">
        <v>28</v>
      </c>
      <c r="DQ9" s="1">
        <v>28</v>
      </c>
      <c r="DR9" s="1">
        <v>28</v>
      </c>
      <c r="DS9" s="1">
        <v>28</v>
      </c>
      <c r="DT9" s="1">
        <v>28</v>
      </c>
      <c r="DU9" s="1">
        <v>28</v>
      </c>
      <c r="DV9" s="1">
        <v>28</v>
      </c>
      <c r="DW9" s="1">
        <v>28</v>
      </c>
      <c r="DX9" s="1">
        <v>28</v>
      </c>
      <c r="DY9" s="1">
        <v>28</v>
      </c>
      <c r="DZ9" s="1">
        <v>28</v>
      </c>
      <c r="EA9" s="1">
        <v>28</v>
      </c>
      <c r="EB9" s="1">
        <v>28</v>
      </c>
      <c r="EC9" s="1">
        <v>28</v>
      </c>
      <c r="ED9" s="1">
        <v>28</v>
      </c>
      <c r="EE9" s="1">
        <v>28</v>
      </c>
      <c r="EF9" s="1">
        <v>28</v>
      </c>
      <c r="EG9" s="1">
        <v>28</v>
      </c>
      <c r="EH9" s="1">
        <v>28</v>
      </c>
      <c r="EI9" s="1">
        <v>28</v>
      </c>
      <c r="EJ9" s="1">
        <v>28</v>
      </c>
      <c r="EK9" s="1">
        <v>28</v>
      </c>
      <c r="EL9" s="1">
        <v>28</v>
      </c>
      <c r="EM9" s="1">
        <v>28</v>
      </c>
      <c r="EN9" s="1">
        <v>28</v>
      </c>
      <c r="EO9" s="1">
        <v>28</v>
      </c>
      <c r="EP9" s="1">
        <v>28</v>
      </c>
      <c r="EQ9" s="1">
        <v>28</v>
      </c>
      <c r="ER9" s="1">
        <v>28</v>
      </c>
      <c r="ES9" s="1">
        <v>28</v>
      </c>
      <c r="ET9" s="1">
        <v>28</v>
      </c>
      <c r="EU9" s="1">
        <v>28</v>
      </c>
      <c r="EV9" s="1">
        <v>28</v>
      </c>
      <c r="EW9" s="1">
        <v>28</v>
      </c>
      <c r="EX9" s="1">
        <v>28</v>
      </c>
      <c r="EY9" s="1">
        <v>28</v>
      </c>
      <c r="EZ9" s="1">
        <v>28</v>
      </c>
      <c r="FA9" s="1">
        <v>28</v>
      </c>
      <c r="FB9" s="1">
        <v>28</v>
      </c>
      <c r="FC9" s="1">
        <v>28</v>
      </c>
      <c r="FD9" s="1">
        <v>28</v>
      </c>
      <c r="FE9" s="1">
        <v>28</v>
      </c>
      <c r="FF9" s="1">
        <v>28</v>
      </c>
      <c r="FG9" s="1">
        <v>28</v>
      </c>
      <c r="FH9" s="1">
        <v>28</v>
      </c>
      <c r="FI9" s="1">
        <v>28</v>
      </c>
      <c r="FJ9" s="1">
        <v>28</v>
      </c>
      <c r="FK9" s="1">
        <v>28</v>
      </c>
      <c r="FL9" s="1">
        <v>28</v>
      </c>
      <c r="FM9" s="1">
        <v>28</v>
      </c>
      <c r="FN9" s="1">
        <v>28</v>
      </c>
      <c r="FO9" s="1">
        <v>28</v>
      </c>
      <c r="FP9" s="1">
        <v>28</v>
      </c>
      <c r="FQ9" s="1">
        <v>28</v>
      </c>
      <c r="FR9" s="1">
        <v>28</v>
      </c>
      <c r="FS9" s="1">
        <v>28</v>
      </c>
      <c r="FT9" s="1">
        <v>28</v>
      </c>
      <c r="FU9" s="1">
        <v>28</v>
      </c>
      <c r="FV9" s="1">
        <v>28</v>
      </c>
      <c r="FW9" s="1">
        <v>28</v>
      </c>
      <c r="FX9" s="1">
        <v>28</v>
      </c>
      <c r="FY9" s="1">
        <v>28</v>
      </c>
      <c r="FZ9" s="1">
        <v>28</v>
      </c>
      <c r="GA9" s="1">
        <v>28</v>
      </c>
      <c r="GB9" s="1">
        <v>28</v>
      </c>
      <c r="GC9" s="1">
        <v>28</v>
      </c>
      <c r="GD9" s="1">
        <v>28</v>
      </c>
      <c r="GE9" s="1">
        <v>28</v>
      </c>
      <c r="GF9" s="1">
        <v>28</v>
      </c>
      <c r="GG9" s="1">
        <v>28</v>
      </c>
      <c r="GH9" s="1">
        <v>28</v>
      </c>
      <c r="GI9" s="1">
        <v>28</v>
      </c>
      <c r="GJ9" s="1">
        <v>28</v>
      </c>
      <c r="GK9" s="1">
        <v>28</v>
      </c>
      <c r="GL9" s="1">
        <v>28</v>
      </c>
      <c r="GM9" s="1">
        <v>28</v>
      </c>
      <c r="GN9" s="1">
        <v>28</v>
      </c>
      <c r="GO9" s="1">
        <v>28</v>
      </c>
      <c r="GP9" s="1">
        <v>28</v>
      </c>
      <c r="GQ9" s="1">
        <v>28</v>
      </c>
      <c r="GR9" s="1">
        <v>28</v>
      </c>
      <c r="GS9" s="1">
        <v>28</v>
      </c>
      <c r="GT9" s="1">
        <v>28</v>
      </c>
      <c r="GU9" s="1">
        <v>28</v>
      </c>
      <c r="GV9" s="1">
        <v>28</v>
      </c>
      <c r="GW9" s="1">
        <v>28</v>
      </c>
      <c r="GX9" s="1">
        <v>28</v>
      </c>
      <c r="GY9" s="1">
        <v>28</v>
      </c>
      <c r="GZ9" s="1">
        <v>28</v>
      </c>
      <c r="HA9" s="1">
        <v>28</v>
      </c>
      <c r="HB9" s="1">
        <v>28</v>
      </c>
      <c r="HC9" s="1">
        <v>28</v>
      </c>
      <c r="HD9" s="1">
        <v>28</v>
      </c>
      <c r="HE9" s="1">
        <v>28</v>
      </c>
      <c r="HF9" s="1">
        <v>28</v>
      </c>
      <c r="HG9" s="1">
        <v>28</v>
      </c>
      <c r="HH9" s="1">
        <v>28</v>
      </c>
      <c r="HI9" s="1">
        <v>28</v>
      </c>
      <c r="HJ9" s="1">
        <v>28</v>
      </c>
      <c r="HK9" s="1">
        <v>28</v>
      </c>
      <c r="HL9" s="1">
        <v>28</v>
      </c>
      <c r="HM9" s="1">
        <v>28</v>
      </c>
      <c r="HN9" s="1">
        <v>28</v>
      </c>
      <c r="HO9" s="1">
        <v>28</v>
      </c>
      <c r="HP9" s="1">
        <v>28</v>
      </c>
      <c r="HQ9" s="1">
        <v>28</v>
      </c>
      <c r="HR9" s="1">
        <v>28</v>
      </c>
      <c r="HS9" s="1">
        <v>28</v>
      </c>
      <c r="HT9" s="1">
        <v>28</v>
      </c>
      <c r="HU9" s="1">
        <v>28</v>
      </c>
      <c r="HV9" s="1">
        <v>28</v>
      </c>
      <c r="HW9" s="1">
        <v>28</v>
      </c>
      <c r="HX9" s="1">
        <v>28</v>
      </c>
      <c r="HY9" s="1">
        <v>28</v>
      </c>
      <c r="HZ9" s="1">
        <v>28</v>
      </c>
      <c r="IA9" s="1">
        <v>28</v>
      </c>
      <c r="IB9" s="1">
        <v>28</v>
      </c>
      <c r="IC9" s="1">
        <v>28</v>
      </c>
      <c r="ID9" s="1">
        <v>28</v>
      </c>
      <c r="IE9" s="1">
        <v>28</v>
      </c>
      <c r="IF9" s="1">
        <v>28</v>
      </c>
      <c r="IG9" s="1">
        <v>28</v>
      </c>
      <c r="IH9" s="1">
        <v>28</v>
      </c>
      <c r="II9" s="1">
        <v>28</v>
      </c>
      <c r="IJ9" s="1">
        <v>28</v>
      </c>
      <c r="IK9" s="1">
        <v>28</v>
      </c>
      <c r="IL9" s="1">
        <v>28</v>
      </c>
      <c r="IM9" s="1">
        <v>28</v>
      </c>
      <c r="IN9" s="1">
        <v>28</v>
      </c>
      <c r="IO9" s="1">
        <v>28</v>
      </c>
      <c r="IP9" s="1">
        <v>28</v>
      </c>
      <c r="IQ9" s="1">
        <v>28</v>
      </c>
    </row>
    <row r="10" spans="1:251">
      <c r="A10" s="4" t="s">
        <v>258</v>
      </c>
      <c r="B10" s="8" t="s">
        <v>263</v>
      </c>
      <c r="C10" s="8" t="s">
        <v>264</v>
      </c>
      <c r="D10" s="8" t="s">
        <v>265</v>
      </c>
      <c r="E10" s="8" t="s">
        <v>266</v>
      </c>
      <c r="F10" s="8" t="s">
        <v>267</v>
      </c>
      <c r="G10" s="8" t="s">
        <v>268</v>
      </c>
      <c r="H10" s="8" t="s">
        <v>269</v>
      </c>
      <c r="I10" s="8" t="s">
        <v>270</v>
      </c>
      <c r="J10" s="8" t="s">
        <v>271</v>
      </c>
      <c r="K10" s="8" t="s">
        <v>272</v>
      </c>
      <c r="L10" s="8" t="s">
        <v>273</v>
      </c>
      <c r="M10" s="8" t="s">
        <v>274</v>
      </c>
      <c r="N10" s="8" t="s">
        <v>275</v>
      </c>
      <c r="O10" s="8" t="s">
        <v>276</v>
      </c>
      <c r="P10" s="8" t="s">
        <v>277</v>
      </c>
      <c r="Q10" s="8" t="s">
        <v>278</v>
      </c>
      <c r="R10" s="8" t="s">
        <v>279</v>
      </c>
      <c r="S10" s="8" t="s">
        <v>280</v>
      </c>
      <c r="T10" s="8" t="s">
        <v>281</v>
      </c>
      <c r="U10" s="8" t="s">
        <v>282</v>
      </c>
      <c r="V10" s="8" t="s">
        <v>283</v>
      </c>
      <c r="W10" s="8" t="s">
        <v>284</v>
      </c>
      <c r="X10" s="8" t="s">
        <v>285</v>
      </c>
      <c r="Y10" s="8" t="s">
        <v>286</v>
      </c>
      <c r="Z10" s="8" t="s">
        <v>287</v>
      </c>
      <c r="AA10" s="8" t="s">
        <v>288</v>
      </c>
      <c r="AB10" s="8" t="s">
        <v>289</v>
      </c>
      <c r="AC10" s="8" t="s">
        <v>290</v>
      </c>
      <c r="AD10" s="8" t="s">
        <v>291</v>
      </c>
      <c r="AE10" s="8" t="s">
        <v>292</v>
      </c>
      <c r="AF10" s="8" t="s">
        <v>293</v>
      </c>
      <c r="AG10" s="8" t="s">
        <v>294</v>
      </c>
      <c r="AH10" s="8" t="s">
        <v>295</v>
      </c>
      <c r="AI10" s="8" t="s">
        <v>296</v>
      </c>
      <c r="AJ10" s="8" t="s">
        <v>297</v>
      </c>
      <c r="AK10" s="8" t="s">
        <v>298</v>
      </c>
      <c r="AL10" s="8" t="s">
        <v>299</v>
      </c>
      <c r="AM10" s="8" t="s">
        <v>300</v>
      </c>
      <c r="AN10" s="8" t="s">
        <v>301</v>
      </c>
      <c r="AO10" s="8" t="s">
        <v>302</v>
      </c>
      <c r="AP10" s="8" t="s">
        <v>303</v>
      </c>
      <c r="AQ10" s="8" t="s">
        <v>304</v>
      </c>
      <c r="AR10" s="8" t="s">
        <v>305</v>
      </c>
      <c r="AS10" s="8" t="s">
        <v>306</v>
      </c>
      <c r="AT10" s="8" t="s">
        <v>307</v>
      </c>
      <c r="AU10" s="8" t="s">
        <v>308</v>
      </c>
      <c r="AV10" s="8" t="s">
        <v>309</v>
      </c>
      <c r="AW10" s="8" t="s">
        <v>310</v>
      </c>
      <c r="AX10" s="8" t="s">
        <v>311</v>
      </c>
      <c r="AY10" s="8" t="s">
        <v>312</v>
      </c>
      <c r="AZ10" s="8" t="s">
        <v>313</v>
      </c>
      <c r="BA10" s="8" t="s">
        <v>314</v>
      </c>
      <c r="BB10" s="8" t="s">
        <v>315</v>
      </c>
      <c r="BC10" s="8" t="s">
        <v>316</v>
      </c>
      <c r="BD10" s="8" t="s">
        <v>317</v>
      </c>
      <c r="BE10" s="8" t="s">
        <v>318</v>
      </c>
      <c r="BF10" s="8" t="s">
        <v>319</v>
      </c>
      <c r="BG10" s="8" t="s">
        <v>320</v>
      </c>
      <c r="BH10" s="8" t="s">
        <v>321</v>
      </c>
      <c r="BI10" s="8" t="s">
        <v>322</v>
      </c>
      <c r="BJ10" s="8" t="s">
        <v>323</v>
      </c>
      <c r="BK10" s="8" t="s">
        <v>324</v>
      </c>
      <c r="BL10" s="8" t="s">
        <v>325</v>
      </c>
      <c r="BM10" s="8" t="s">
        <v>326</v>
      </c>
      <c r="BN10" s="8" t="s">
        <v>327</v>
      </c>
      <c r="BO10" s="8" t="s">
        <v>328</v>
      </c>
      <c r="BP10" s="8" t="s">
        <v>329</v>
      </c>
      <c r="BQ10" s="8" t="s">
        <v>330</v>
      </c>
      <c r="BR10" s="8" t="s">
        <v>331</v>
      </c>
      <c r="BS10" s="8" t="s">
        <v>332</v>
      </c>
      <c r="BT10" s="8" t="s">
        <v>333</v>
      </c>
      <c r="BU10" s="8" t="s">
        <v>334</v>
      </c>
      <c r="BV10" s="8" t="s">
        <v>335</v>
      </c>
      <c r="BW10" s="8" t="s">
        <v>336</v>
      </c>
      <c r="BX10" s="8" t="s">
        <v>337</v>
      </c>
      <c r="BY10" s="8" t="s">
        <v>338</v>
      </c>
      <c r="BZ10" s="8" t="s">
        <v>339</v>
      </c>
      <c r="CA10" s="8" t="s">
        <v>340</v>
      </c>
      <c r="CB10" s="8" t="s">
        <v>341</v>
      </c>
      <c r="CC10" s="8" t="s">
        <v>342</v>
      </c>
      <c r="CD10" s="8" t="s">
        <v>343</v>
      </c>
      <c r="CE10" s="8" t="s">
        <v>344</v>
      </c>
      <c r="CF10" s="8" t="s">
        <v>345</v>
      </c>
      <c r="CG10" s="8" t="s">
        <v>346</v>
      </c>
      <c r="CH10" s="8" t="s">
        <v>347</v>
      </c>
      <c r="CI10" s="8" t="s">
        <v>348</v>
      </c>
      <c r="CJ10" s="8" t="s">
        <v>349</v>
      </c>
      <c r="CK10" s="8" t="s">
        <v>350</v>
      </c>
      <c r="CL10" s="8" t="s">
        <v>351</v>
      </c>
      <c r="CM10" s="8" t="s">
        <v>352</v>
      </c>
      <c r="CN10" s="8" t="s">
        <v>353</v>
      </c>
      <c r="CO10" s="8" t="s">
        <v>354</v>
      </c>
      <c r="CP10" s="8" t="s">
        <v>355</v>
      </c>
      <c r="CQ10" s="8" t="s">
        <v>356</v>
      </c>
      <c r="CR10" s="8" t="s">
        <v>357</v>
      </c>
      <c r="CS10" s="8" t="s">
        <v>358</v>
      </c>
      <c r="CT10" s="8" t="s">
        <v>359</v>
      </c>
      <c r="CU10" s="8" t="s">
        <v>360</v>
      </c>
      <c r="CV10" s="8" t="s">
        <v>361</v>
      </c>
      <c r="CW10" s="8" t="s">
        <v>362</v>
      </c>
      <c r="CX10" s="8" t="s">
        <v>363</v>
      </c>
      <c r="CY10" s="8" t="s">
        <v>364</v>
      </c>
      <c r="CZ10" s="8" t="s">
        <v>365</v>
      </c>
      <c r="DA10" s="8" t="s">
        <v>366</v>
      </c>
      <c r="DB10" s="8" t="s">
        <v>367</v>
      </c>
      <c r="DC10" s="8" t="s">
        <v>368</v>
      </c>
      <c r="DD10" s="8" t="s">
        <v>369</v>
      </c>
      <c r="DE10" s="8" t="s">
        <v>370</v>
      </c>
      <c r="DF10" s="8" t="s">
        <v>371</v>
      </c>
      <c r="DG10" s="8" t="s">
        <v>372</v>
      </c>
      <c r="DH10" s="8" t="s">
        <v>373</v>
      </c>
      <c r="DI10" s="8" t="s">
        <v>374</v>
      </c>
      <c r="DJ10" s="8" t="s">
        <v>375</v>
      </c>
      <c r="DK10" s="8" t="s">
        <v>376</v>
      </c>
      <c r="DL10" s="8" t="s">
        <v>377</v>
      </c>
      <c r="DM10" s="8" t="s">
        <v>378</v>
      </c>
      <c r="DN10" s="8" t="s">
        <v>379</v>
      </c>
      <c r="DO10" s="8" t="s">
        <v>380</v>
      </c>
      <c r="DP10" s="8" t="s">
        <v>381</v>
      </c>
      <c r="DQ10" s="8" t="s">
        <v>382</v>
      </c>
      <c r="DR10" s="8" t="s">
        <v>383</v>
      </c>
      <c r="DS10" s="8" t="s">
        <v>384</v>
      </c>
      <c r="DT10" s="8" t="s">
        <v>385</v>
      </c>
      <c r="DU10" s="8" t="s">
        <v>386</v>
      </c>
      <c r="DV10" s="8" t="s">
        <v>387</v>
      </c>
      <c r="DW10" s="8" t="s">
        <v>388</v>
      </c>
      <c r="DX10" s="8" t="s">
        <v>389</v>
      </c>
      <c r="DY10" s="8" t="s">
        <v>390</v>
      </c>
      <c r="DZ10" s="8" t="s">
        <v>391</v>
      </c>
      <c r="EA10" s="8" t="s">
        <v>392</v>
      </c>
      <c r="EB10" s="8" t="s">
        <v>393</v>
      </c>
      <c r="EC10" s="8" t="s">
        <v>394</v>
      </c>
      <c r="ED10" s="8" t="s">
        <v>395</v>
      </c>
      <c r="EE10" s="8" t="s">
        <v>396</v>
      </c>
      <c r="EF10" s="8" t="s">
        <v>397</v>
      </c>
      <c r="EG10" s="8" t="s">
        <v>398</v>
      </c>
      <c r="EH10" s="8" t="s">
        <v>399</v>
      </c>
      <c r="EI10" s="8" t="s">
        <v>400</v>
      </c>
      <c r="EJ10" s="8" t="s">
        <v>401</v>
      </c>
      <c r="EK10" s="8" t="s">
        <v>402</v>
      </c>
      <c r="EL10" s="8" t="s">
        <v>403</v>
      </c>
      <c r="EM10" s="8" t="s">
        <v>404</v>
      </c>
      <c r="EN10" s="8" t="s">
        <v>405</v>
      </c>
      <c r="EO10" s="8" t="s">
        <v>406</v>
      </c>
      <c r="EP10" s="8" t="s">
        <v>407</v>
      </c>
      <c r="EQ10" s="8" t="s">
        <v>408</v>
      </c>
      <c r="ER10" s="8" t="s">
        <v>409</v>
      </c>
      <c r="ES10" s="8" t="s">
        <v>410</v>
      </c>
      <c r="ET10" s="8" t="s">
        <v>411</v>
      </c>
      <c r="EU10" s="8" t="s">
        <v>412</v>
      </c>
      <c r="EV10" s="8" t="s">
        <v>413</v>
      </c>
      <c r="EW10" s="8" t="s">
        <v>414</v>
      </c>
      <c r="EX10" s="8" t="s">
        <v>415</v>
      </c>
      <c r="EY10" s="8" t="s">
        <v>416</v>
      </c>
      <c r="EZ10" s="8" t="s">
        <v>417</v>
      </c>
      <c r="FA10" s="8" t="s">
        <v>418</v>
      </c>
      <c r="FB10" s="8" t="s">
        <v>419</v>
      </c>
      <c r="FC10" s="8" t="s">
        <v>420</v>
      </c>
      <c r="FD10" s="8" t="s">
        <v>421</v>
      </c>
      <c r="FE10" s="8" t="s">
        <v>422</v>
      </c>
      <c r="FF10" s="8" t="s">
        <v>423</v>
      </c>
      <c r="FG10" s="8" t="s">
        <v>424</v>
      </c>
      <c r="FH10" s="8" t="s">
        <v>425</v>
      </c>
      <c r="FI10" s="8" t="s">
        <v>426</v>
      </c>
      <c r="FJ10" s="8" t="s">
        <v>427</v>
      </c>
      <c r="FK10" s="8" t="s">
        <v>428</v>
      </c>
      <c r="FL10" s="8" t="s">
        <v>429</v>
      </c>
      <c r="FM10" s="8" t="s">
        <v>430</v>
      </c>
      <c r="FN10" s="8" t="s">
        <v>431</v>
      </c>
      <c r="FO10" s="8" t="s">
        <v>432</v>
      </c>
      <c r="FP10" s="8" t="s">
        <v>433</v>
      </c>
      <c r="FQ10" s="8" t="s">
        <v>434</v>
      </c>
      <c r="FR10" s="8" t="s">
        <v>435</v>
      </c>
      <c r="FS10" s="8" t="s">
        <v>436</v>
      </c>
      <c r="FT10" s="8" t="s">
        <v>437</v>
      </c>
      <c r="FU10" s="8" t="s">
        <v>438</v>
      </c>
      <c r="FV10" s="8" t="s">
        <v>439</v>
      </c>
      <c r="FW10" s="8" t="s">
        <v>440</v>
      </c>
      <c r="FX10" s="8" t="s">
        <v>441</v>
      </c>
      <c r="FY10" s="8" t="s">
        <v>442</v>
      </c>
      <c r="FZ10" s="8" t="s">
        <v>443</v>
      </c>
      <c r="GA10" s="8" t="s">
        <v>444</v>
      </c>
      <c r="GB10" s="8" t="s">
        <v>445</v>
      </c>
      <c r="GC10" s="8" t="s">
        <v>446</v>
      </c>
      <c r="GD10" s="8" t="s">
        <v>447</v>
      </c>
      <c r="GE10" s="8" t="s">
        <v>448</v>
      </c>
      <c r="GF10" s="8" t="s">
        <v>449</v>
      </c>
      <c r="GG10" s="8" t="s">
        <v>450</v>
      </c>
      <c r="GH10" s="8" t="s">
        <v>451</v>
      </c>
      <c r="GI10" s="8" t="s">
        <v>452</v>
      </c>
      <c r="GJ10" s="8" t="s">
        <v>453</v>
      </c>
      <c r="GK10" s="8" t="s">
        <v>454</v>
      </c>
      <c r="GL10" s="8" t="s">
        <v>455</v>
      </c>
      <c r="GM10" s="8" t="s">
        <v>456</v>
      </c>
      <c r="GN10" s="8" t="s">
        <v>457</v>
      </c>
      <c r="GO10" s="8" t="s">
        <v>458</v>
      </c>
      <c r="GP10" s="8" t="s">
        <v>459</v>
      </c>
      <c r="GQ10" s="8" t="s">
        <v>460</v>
      </c>
      <c r="GR10" s="8" t="s">
        <v>461</v>
      </c>
      <c r="GS10" s="8" t="s">
        <v>462</v>
      </c>
      <c r="GT10" s="8" t="s">
        <v>463</v>
      </c>
      <c r="GU10" s="8" t="s">
        <v>464</v>
      </c>
      <c r="GV10" s="8" t="s">
        <v>465</v>
      </c>
      <c r="GW10" s="8" t="s">
        <v>466</v>
      </c>
      <c r="GX10" s="8" t="s">
        <v>467</v>
      </c>
      <c r="GY10" s="8" t="s">
        <v>468</v>
      </c>
      <c r="GZ10" s="8" t="s">
        <v>469</v>
      </c>
      <c r="HA10" s="8" t="s">
        <v>470</v>
      </c>
      <c r="HB10" s="8" t="s">
        <v>471</v>
      </c>
      <c r="HC10" s="8" t="s">
        <v>472</v>
      </c>
      <c r="HD10" s="8" t="s">
        <v>473</v>
      </c>
      <c r="HE10" s="8" t="s">
        <v>474</v>
      </c>
      <c r="HF10" s="8" t="s">
        <v>475</v>
      </c>
      <c r="HG10" s="8" t="s">
        <v>476</v>
      </c>
      <c r="HH10" s="8" t="s">
        <v>477</v>
      </c>
      <c r="HI10" s="8" t="s">
        <v>478</v>
      </c>
      <c r="HJ10" s="8" t="s">
        <v>479</v>
      </c>
      <c r="HK10" s="8" t="s">
        <v>480</v>
      </c>
      <c r="HL10" s="8" t="s">
        <v>481</v>
      </c>
      <c r="HM10" s="8" t="s">
        <v>482</v>
      </c>
      <c r="HN10" s="8" t="s">
        <v>483</v>
      </c>
      <c r="HO10" s="8" t="s">
        <v>484</v>
      </c>
      <c r="HP10" s="8" t="s">
        <v>485</v>
      </c>
      <c r="HQ10" s="8" t="s">
        <v>486</v>
      </c>
      <c r="HR10" s="8" t="s">
        <v>487</v>
      </c>
      <c r="HS10" s="8" t="s">
        <v>488</v>
      </c>
      <c r="HT10" s="8" t="s">
        <v>489</v>
      </c>
      <c r="HU10" s="8" t="s">
        <v>490</v>
      </c>
      <c r="HV10" s="8" t="s">
        <v>491</v>
      </c>
      <c r="HW10" s="8" t="s">
        <v>492</v>
      </c>
      <c r="HX10" s="8" t="s">
        <v>493</v>
      </c>
      <c r="HY10" s="8" t="s">
        <v>494</v>
      </c>
      <c r="HZ10" s="8" t="s">
        <v>495</v>
      </c>
      <c r="IA10" s="8" t="s">
        <v>496</v>
      </c>
      <c r="IB10" s="8" t="s">
        <v>497</v>
      </c>
      <c r="IC10" s="8" t="s">
        <v>498</v>
      </c>
      <c r="ID10" s="8" t="s">
        <v>499</v>
      </c>
      <c r="IE10" s="8" t="s">
        <v>500</v>
      </c>
      <c r="IF10" s="8" t="s">
        <v>501</v>
      </c>
      <c r="IG10" s="8" t="s">
        <v>502</v>
      </c>
      <c r="IH10" s="8" t="s">
        <v>503</v>
      </c>
      <c r="II10" s="8" t="s">
        <v>504</v>
      </c>
      <c r="IJ10" s="8" t="s">
        <v>505</v>
      </c>
      <c r="IK10" s="8" t="s">
        <v>506</v>
      </c>
      <c r="IL10" s="8" t="s">
        <v>507</v>
      </c>
      <c r="IM10" s="8" t="s">
        <v>508</v>
      </c>
      <c r="IN10" s="8" t="s">
        <v>509</v>
      </c>
      <c r="IO10" s="8" t="s">
        <v>510</v>
      </c>
      <c r="IP10" s="8" t="s">
        <v>511</v>
      </c>
      <c r="IQ10" s="8" t="s">
        <v>512</v>
      </c>
    </row>
    <row r="11" spans="1:251">
      <c r="A11" s="9">
        <v>38504</v>
      </c>
      <c r="B11" s="59">
        <v>7.8E-2</v>
      </c>
      <c r="C11" s="59">
        <v>0</v>
      </c>
      <c r="D11" s="59">
        <v>0</v>
      </c>
      <c r="E11" s="59">
        <v>7.8E-2</v>
      </c>
      <c r="F11" s="59">
        <v>0</v>
      </c>
      <c r="G11" s="59">
        <v>7.8E-2</v>
      </c>
      <c r="H11" s="59">
        <v>4.4400000000000004</v>
      </c>
      <c r="I11" s="59">
        <v>0.55500000000000005</v>
      </c>
      <c r="J11" s="59">
        <v>0</v>
      </c>
      <c r="K11" s="59">
        <v>4.9950000000000001</v>
      </c>
      <c r="L11" s="59">
        <v>0</v>
      </c>
      <c r="M11" s="59">
        <v>4.9950000000000001</v>
      </c>
      <c r="N11" s="59">
        <v>74.67</v>
      </c>
      <c r="O11" s="59">
        <v>27.844999999999999</v>
      </c>
      <c r="P11" s="59">
        <v>8.5519999999999996</v>
      </c>
      <c r="Q11" s="59">
        <v>111.06699999999999</v>
      </c>
      <c r="R11" s="59">
        <v>0.51300000000000001</v>
      </c>
      <c r="S11" s="59">
        <v>111.581</v>
      </c>
      <c r="T11" s="59">
        <v>51.448</v>
      </c>
      <c r="U11" s="59">
        <v>96.665999999999997</v>
      </c>
      <c r="V11" s="59">
        <v>98.02</v>
      </c>
      <c r="W11" s="59">
        <v>246.13399999999999</v>
      </c>
      <c r="X11" s="59">
        <v>31.350999999999999</v>
      </c>
      <c r="Y11" s="59">
        <v>277.48500000000001</v>
      </c>
      <c r="Z11" s="59">
        <v>1.1859999999999999</v>
      </c>
      <c r="AA11" s="59">
        <v>17.721</v>
      </c>
      <c r="AB11" s="59">
        <v>68.87</v>
      </c>
      <c r="AC11" s="59">
        <v>87.777000000000001</v>
      </c>
      <c r="AD11" s="59">
        <v>103.845</v>
      </c>
      <c r="AE11" s="59">
        <v>191.62299999999999</v>
      </c>
      <c r="AF11" s="59">
        <v>0</v>
      </c>
      <c r="AG11" s="59">
        <v>0.14599999999999999</v>
      </c>
      <c r="AH11" s="59">
        <v>0.46100000000000002</v>
      </c>
      <c r="AI11" s="59">
        <v>0.60699999999999998</v>
      </c>
      <c r="AJ11" s="59">
        <v>12.587</v>
      </c>
      <c r="AK11" s="59">
        <v>13.194000000000001</v>
      </c>
      <c r="AL11" s="59">
        <v>0</v>
      </c>
      <c r="AM11" s="59">
        <v>0</v>
      </c>
      <c r="AN11" s="59">
        <v>0</v>
      </c>
      <c r="AO11" s="59">
        <v>0</v>
      </c>
      <c r="AP11" s="59">
        <v>0</v>
      </c>
      <c r="AQ11" s="59">
        <v>0</v>
      </c>
      <c r="AR11" s="59">
        <v>131.82300000000001</v>
      </c>
      <c r="AS11" s="59">
        <v>142.93199999999999</v>
      </c>
      <c r="AT11" s="59">
        <v>175.90299999999999</v>
      </c>
      <c r="AU11" s="59">
        <v>450.65899999999999</v>
      </c>
      <c r="AV11" s="59">
        <v>148.297</v>
      </c>
      <c r="AW11" s="59">
        <v>598.95500000000004</v>
      </c>
      <c r="AX11" s="59">
        <v>0.14599999999999999</v>
      </c>
      <c r="AY11" s="59">
        <v>0</v>
      </c>
      <c r="AZ11" s="59">
        <v>0.30499999999999999</v>
      </c>
      <c r="BA11" s="59">
        <v>0.45</v>
      </c>
      <c r="BB11" s="59">
        <v>0</v>
      </c>
      <c r="BC11" s="59">
        <v>0.45</v>
      </c>
      <c r="BD11" s="59">
        <v>9.202</v>
      </c>
      <c r="BE11" s="59">
        <v>0</v>
      </c>
      <c r="BF11" s="59">
        <v>0</v>
      </c>
      <c r="BG11" s="59">
        <v>9.202</v>
      </c>
      <c r="BH11" s="59">
        <v>0.28000000000000003</v>
      </c>
      <c r="BI11" s="59">
        <v>9.4819999999999993</v>
      </c>
      <c r="BJ11" s="59">
        <v>156.31700000000001</v>
      </c>
      <c r="BK11" s="59">
        <v>35.918999999999997</v>
      </c>
      <c r="BL11" s="59">
        <v>4.22</v>
      </c>
      <c r="BM11" s="59">
        <v>196.45599999999999</v>
      </c>
      <c r="BN11" s="59">
        <v>0</v>
      </c>
      <c r="BO11" s="59">
        <v>196.45599999999999</v>
      </c>
      <c r="BP11" s="59">
        <v>112.708</v>
      </c>
      <c r="BQ11" s="59">
        <v>133.95500000000001</v>
      </c>
      <c r="BR11" s="59">
        <v>107.88200000000001</v>
      </c>
      <c r="BS11" s="59">
        <v>354.54500000000002</v>
      </c>
      <c r="BT11" s="59">
        <v>26.715</v>
      </c>
      <c r="BU11" s="59">
        <v>381.26</v>
      </c>
      <c r="BV11" s="59">
        <v>5.25</v>
      </c>
      <c r="BW11" s="59">
        <v>25.094999999999999</v>
      </c>
      <c r="BX11" s="59">
        <v>78.106999999999999</v>
      </c>
      <c r="BY11" s="59">
        <v>108.452</v>
      </c>
      <c r="BZ11" s="59">
        <v>87.688000000000002</v>
      </c>
      <c r="CA11" s="59">
        <v>196.14</v>
      </c>
      <c r="CB11" s="59">
        <v>0.28299999999999997</v>
      </c>
      <c r="CC11" s="59">
        <v>0</v>
      </c>
      <c r="CD11" s="59">
        <v>1.4470000000000001</v>
      </c>
      <c r="CE11" s="59">
        <v>1.73</v>
      </c>
      <c r="CF11" s="59">
        <v>12.539</v>
      </c>
      <c r="CG11" s="59">
        <v>14.269</v>
      </c>
      <c r="CH11" s="59">
        <v>0</v>
      </c>
      <c r="CI11" s="59">
        <v>0</v>
      </c>
      <c r="CJ11" s="59">
        <v>0</v>
      </c>
      <c r="CK11" s="59">
        <v>0</v>
      </c>
      <c r="CL11" s="59">
        <v>0</v>
      </c>
      <c r="CM11" s="59">
        <v>0</v>
      </c>
      <c r="CN11" s="59">
        <v>283.90600000000001</v>
      </c>
      <c r="CO11" s="59">
        <v>194.96899999999999</v>
      </c>
      <c r="CP11" s="59">
        <v>191.96</v>
      </c>
      <c r="CQ11" s="59">
        <v>670.83500000000004</v>
      </c>
      <c r="CR11" s="59">
        <v>127.223</v>
      </c>
      <c r="CS11" s="59">
        <v>798.05799999999999</v>
      </c>
      <c r="CT11" s="59">
        <v>0.223</v>
      </c>
      <c r="CU11" s="59">
        <v>0</v>
      </c>
      <c r="CV11" s="59">
        <v>0.30499999999999999</v>
      </c>
      <c r="CW11" s="59">
        <v>0.52800000000000002</v>
      </c>
      <c r="CX11" s="59">
        <v>0</v>
      </c>
      <c r="CY11" s="59">
        <v>0.52800000000000002</v>
      </c>
      <c r="CZ11" s="59">
        <v>13.641999999999999</v>
      </c>
      <c r="DA11" s="59">
        <v>0.55500000000000005</v>
      </c>
      <c r="DB11" s="59">
        <v>0</v>
      </c>
      <c r="DC11" s="59">
        <v>14.198</v>
      </c>
      <c r="DD11" s="59">
        <v>0.28000000000000003</v>
      </c>
      <c r="DE11" s="59">
        <v>14.478</v>
      </c>
      <c r="DF11" s="59">
        <v>230.988</v>
      </c>
      <c r="DG11" s="59">
        <v>63.764000000000003</v>
      </c>
      <c r="DH11" s="59">
        <v>12.772</v>
      </c>
      <c r="DI11" s="59">
        <v>307.52300000000002</v>
      </c>
      <c r="DJ11" s="59">
        <v>0.51300000000000001</v>
      </c>
      <c r="DK11" s="59">
        <v>308.03699999999998</v>
      </c>
      <c r="DL11" s="59">
        <v>164.15600000000001</v>
      </c>
      <c r="DM11" s="59">
        <v>230.62</v>
      </c>
      <c r="DN11" s="59">
        <v>205.90199999999999</v>
      </c>
      <c r="DO11" s="59">
        <v>600.678</v>
      </c>
      <c r="DP11" s="59">
        <v>58.067</v>
      </c>
      <c r="DQ11" s="59">
        <v>658.745</v>
      </c>
      <c r="DR11" s="59">
        <v>6.4370000000000003</v>
      </c>
      <c r="DS11" s="59">
        <v>42.816000000000003</v>
      </c>
      <c r="DT11" s="59">
        <v>146.977</v>
      </c>
      <c r="DU11" s="59">
        <v>196.23</v>
      </c>
      <c r="DV11" s="59">
        <v>191.53299999999999</v>
      </c>
      <c r="DW11" s="59">
        <v>387.76299999999998</v>
      </c>
      <c r="DX11" s="59">
        <v>0.28299999999999997</v>
      </c>
      <c r="DY11" s="59">
        <v>0.14599999999999999</v>
      </c>
      <c r="DZ11" s="59">
        <v>1.9079999999999999</v>
      </c>
      <c r="EA11" s="59">
        <v>2.3370000000000002</v>
      </c>
      <c r="EB11" s="59">
        <v>25.126000000000001</v>
      </c>
      <c r="EC11" s="59">
        <v>27.463000000000001</v>
      </c>
      <c r="ED11" s="59">
        <v>0</v>
      </c>
      <c r="EE11" s="59">
        <v>0</v>
      </c>
      <c r="EF11" s="59">
        <v>0</v>
      </c>
      <c r="EG11" s="59">
        <v>0</v>
      </c>
      <c r="EH11" s="59">
        <v>0</v>
      </c>
      <c r="EI11" s="59">
        <v>0</v>
      </c>
      <c r="EJ11" s="59">
        <v>415.72899999999998</v>
      </c>
      <c r="EK11" s="59">
        <v>337.90100000000001</v>
      </c>
      <c r="EL11" s="59">
        <v>367.863</v>
      </c>
      <c r="EM11" s="59">
        <v>1121.4939999999999</v>
      </c>
      <c r="EN11" s="59">
        <v>275.52</v>
      </c>
      <c r="EO11" s="59">
        <v>1397.0139999999999</v>
      </c>
      <c r="EP11" s="59">
        <v>0.248</v>
      </c>
      <c r="EQ11" s="59">
        <v>0</v>
      </c>
      <c r="ER11" s="59">
        <v>0.123</v>
      </c>
      <c r="ES11" s="59">
        <v>0.371</v>
      </c>
      <c r="ET11" s="59">
        <v>0</v>
      </c>
      <c r="EU11" s="59">
        <v>0.371</v>
      </c>
      <c r="EV11" s="59">
        <v>3.39</v>
      </c>
      <c r="EW11" s="59">
        <v>0</v>
      </c>
      <c r="EX11" s="59">
        <v>0</v>
      </c>
      <c r="EY11" s="59">
        <v>3.39</v>
      </c>
      <c r="EZ11" s="59">
        <v>0</v>
      </c>
      <c r="FA11" s="59">
        <v>3.39</v>
      </c>
      <c r="FB11" s="59">
        <v>12.43</v>
      </c>
      <c r="FC11" s="59">
        <v>4.375</v>
      </c>
      <c r="FD11" s="59">
        <v>0.58699999999999997</v>
      </c>
      <c r="FE11" s="59">
        <v>17.391999999999999</v>
      </c>
      <c r="FF11" s="59">
        <v>0.33100000000000002</v>
      </c>
      <c r="FG11" s="59">
        <v>17.722999999999999</v>
      </c>
      <c r="FH11" s="59">
        <v>4.2610000000000001</v>
      </c>
      <c r="FI11" s="59">
        <v>9.1199999999999992</v>
      </c>
      <c r="FJ11" s="59">
        <v>5.9960000000000004</v>
      </c>
      <c r="FK11" s="59">
        <v>19.376999999999999</v>
      </c>
      <c r="FL11" s="59">
        <v>1.7290000000000001</v>
      </c>
      <c r="FM11" s="59">
        <v>21.106000000000002</v>
      </c>
      <c r="FN11" s="59">
        <v>0.17499999999999999</v>
      </c>
      <c r="FO11" s="59">
        <v>1.2849999999999999</v>
      </c>
      <c r="FP11" s="59">
        <v>4.93</v>
      </c>
      <c r="FQ11" s="59">
        <v>6.39</v>
      </c>
      <c r="FR11" s="59">
        <v>5.9249999999999998</v>
      </c>
      <c r="FS11" s="59">
        <v>12.315</v>
      </c>
      <c r="FT11" s="59">
        <v>0</v>
      </c>
      <c r="FU11" s="59">
        <v>0</v>
      </c>
      <c r="FV11" s="59">
        <v>0.10199999999999999</v>
      </c>
      <c r="FW11" s="59">
        <v>0.10199999999999999</v>
      </c>
      <c r="FX11" s="59">
        <v>0.27700000000000002</v>
      </c>
      <c r="FY11" s="59">
        <v>0.38</v>
      </c>
      <c r="FZ11" s="59">
        <v>0</v>
      </c>
      <c r="GA11" s="59">
        <v>0</v>
      </c>
      <c r="GB11" s="59">
        <v>0</v>
      </c>
      <c r="GC11" s="59">
        <v>0</v>
      </c>
      <c r="GD11" s="59">
        <v>0</v>
      </c>
      <c r="GE11" s="59">
        <v>0</v>
      </c>
      <c r="GF11" s="59">
        <v>20.504000000000001</v>
      </c>
      <c r="GG11" s="59">
        <v>14.78</v>
      </c>
      <c r="GH11" s="59">
        <v>11.739000000000001</v>
      </c>
      <c r="GI11" s="59">
        <v>47.023000000000003</v>
      </c>
      <c r="GJ11" s="59">
        <v>8.2629999999999999</v>
      </c>
      <c r="GK11" s="59">
        <v>55.284999999999997</v>
      </c>
      <c r="GL11" s="59">
        <v>4.0140000000000002</v>
      </c>
      <c r="GM11" s="59">
        <v>0</v>
      </c>
      <c r="GN11" s="59">
        <v>0</v>
      </c>
      <c r="GO11" s="59">
        <v>4.0140000000000002</v>
      </c>
      <c r="GP11" s="59">
        <v>0</v>
      </c>
      <c r="GQ11" s="59">
        <v>4.0140000000000002</v>
      </c>
      <c r="GR11" s="59">
        <v>30.253</v>
      </c>
      <c r="GS11" s="59">
        <v>0.49</v>
      </c>
      <c r="GT11" s="59">
        <v>0</v>
      </c>
      <c r="GU11" s="59">
        <v>30.742999999999999</v>
      </c>
      <c r="GV11" s="59">
        <v>0</v>
      </c>
      <c r="GW11" s="59">
        <v>30.742999999999999</v>
      </c>
      <c r="GX11" s="59">
        <v>206.01</v>
      </c>
      <c r="GY11" s="59">
        <v>30.414000000000001</v>
      </c>
      <c r="GZ11" s="59">
        <v>3.3479999999999999</v>
      </c>
      <c r="HA11" s="59">
        <v>239.77199999999999</v>
      </c>
      <c r="HB11" s="59">
        <v>0</v>
      </c>
      <c r="HC11" s="59">
        <v>239.77199999999999</v>
      </c>
      <c r="HD11" s="59">
        <v>122.288</v>
      </c>
      <c r="HE11" s="59">
        <v>73.528000000000006</v>
      </c>
      <c r="HF11" s="59">
        <v>44.064999999999998</v>
      </c>
      <c r="HG11" s="59">
        <v>239.881</v>
      </c>
      <c r="HH11" s="59">
        <v>12.606999999999999</v>
      </c>
      <c r="HI11" s="59">
        <v>252.488</v>
      </c>
      <c r="HJ11" s="59">
        <v>6.1749999999999998</v>
      </c>
      <c r="HK11" s="59">
        <v>22.405000000000001</v>
      </c>
      <c r="HL11" s="59">
        <v>35.418999999999997</v>
      </c>
      <c r="HM11" s="59">
        <v>63.999000000000002</v>
      </c>
      <c r="HN11" s="59">
        <v>47.569000000000003</v>
      </c>
      <c r="HO11" s="59">
        <v>111.568</v>
      </c>
      <c r="HP11" s="59">
        <v>0.36699999999999999</v>
      </c>
      <c r="HQ11" s="59">
        <v>1.399</v>
      </c>
      <c r="HR11" s="59">
        <v>3.952</v>
      </c>
      <c r="HS11" s="59">
        <v>5.718</v>
      </c>
      <c r="HT11" s="59">
        <v>17.93</v>
      </c>
      <c r="HU11" s="59">
        <v>23.648</v>
      </c>
      <c r="HV11" s="59">
        <v>0</v>
      </c>
      <c r="HW11" s="59">
        <v>0.13400000000000001</v>
      </c>
      <c r="HX11" s="59">
        <v>0.71399999999999997</v>
      </c>
      <c r="HY11" s="59">
        <v>0.84799999999999998</v>
      </c>
      <c r="HZ11" s="59">
        <v>0.61399999999999999</v>
      </c>
      <c r="IA11" s="59">
        <v>1.462</v>
      </c>
      <c r="IB11" s="59">
        <v>369.10700000000003</v>
      </c>
      <c r="IC11" s="59">
        <v>128.37</v>
      </c>
      <c r="ID11" s="59">
        <v>87.498000000000005</v>
      </c>
      <c r="IE11" s="59">
        <v>584.97500000000002</v>
      </c>
      <c r="IF11" s="59">
        <v>78.72</v>
      </c>
      <c r="IG11" s="59">
        <v>663.69399999999996</v>
      </c>
      <c r="IH11" s="59">
        <v>4.4850000000000003</v>
      </c>
      <c r="II11" s="59">
        <v>0</v>
      </c>
      <c r="IJ11" s="59">
        <v>0.42799999999999999</v>
      </c>
      <c r="IK11" s="59">
        <v>4.9130000000000003</v>
      </c>
      <c r="IL11" s="59">
        <v>0</v>
      </c>
      <c r="IM11" s="59">
        <v>4.9130000000000003</v>
      </c>
      <c r="IN11" s="59">
        <v>48.247</v>
      </c>
      <c r="IO11" s="59">
        <v>1.0449999999999999</v>
      </c>
      <c r="IP11" s="59">
        <v>0</v>
      </c>
      <c r="IQ11" s="59">
        <v>49.292999999999999</v>
      </c>
    </row>
    <row r="12" spans="1:251">
      <c r="A12" s="9">
        <v>38869</v>
      </c>
      <c r="B12" s="59">
        <v>0.38900000000000001</v>
      </c>
      <c r="C12" s="59">
        <v>0</v>
      </c>
      <c r="D12" s="59">
        <v>0</v>
      </c>
      <c r="E12" s="59">
        <v>0.38900000000000001</v>
      </c>
      <c r="F12" s="59">
        <v>0</v>
      </c>
      <c r="G12" s="59">
        <v>0.38900000000000001</v>
      </c>
      <c r="H12" s="59">
        <v>5.73</v>
      </c>
      <c r="I12" s="59">
        <v>7.1999999999999995E-2</v>
      </c>
      <c r="J12" s="59">
        <v>0</v>
      </c>
      <c r="K12" s="59">
        <v>5.8029999999999999</v>
      </c>
      <c r="L12" s="59">
        <v>0</v>
      </c>
      <c r="M12" s="59">
        <v>5.8029999999999999</v>
      </c>
      <c r="N12" s="59">
        <v>68.224999999999994</v>
      </c>
      <c r="O12" s="59">
        <v>28.28</v>
      </c>
      <c r="P12" s="59">
        <v>8.1449999999999996</v>
      </c>
      <c r="Q12" s="59">
        <v>104.649</v>
      </c>
      <c r="R12" s="59">
        <v>0.96199999999999997</v>
      </c>
      <c r="S12" s="59">
        <v>105.611</v>
      </c>
      <c r="T12" s="59">
        <v>62.634999999999998</v>
      </c>
      <c r="U12" s="59">
        <v>83.07</v>
      </c>
      <c r="V12" s="59">
        <v>95.234999999999999</v>
      </c>
      <c r="W12" s="59">
        <v>240.94</v>
      </c>
      <c r="X12" s="59">
        <v>38.600999999999999</v>
      </c>
      <c r="Y12" s="59">
        <v>279.541</v>
      </c>
      <c r="Z12" s="59">
        <v>3.59</v>
      </c>
      <c r="AA12" s="59">
        <v>23.661000000000001</v>
      </c>
      <c r="AB12" s="59">
        <v>61.704999999999998</v>
      </c>
      <c r="AC12" s="59">
        <v>88.956999999999994</v>
      </c>
      <c r="AD12" s="59">
        <v>108.666</v>
      </c>
      <c r="AE12" s="59">
        <v>197.62200000000001</v>
      </c>
      <c r="AF12" s="59">
        <v>0</v>
      </c>
      <c r="AG12" s="59">
        <v>0.19600000000000001</v>
      </c>
      <c r="AH12" s="59">
        <v>2.512</v>
      </c>
      <c r="AI12" s="59">
        <v>2.7069999999999999</v>
      </c>
      <c r="AJ12" s="59">
        <v>13.582000000000001</v>
      </c>
      <c r="AK12" s="59">
        <v>16.29</v>
      </c>
      <c r="AL12" s="59">
        <v>0</v>
      </c>
      <c r="AM12" s="59">
        <v>0</v>
      </c>
      <c r="AN12" s="59">
        <v>0</v>
      </c>
      <c r="AO12" s="59">
        <v>0</v>
      </c>
      <c r="AP12" s="59">
        <v>0.24299999999999999</v>
      </c>
      <c r="AQ12" s="59">
        <v>0.24299999999999999</v>
      </c>
      <c r="AR12" s="59">
        <v>140.56899999999999</v>
      </c>
      <c r="AS12" s="59">
        <v>135.279</v>
      </c>
      <c r="AT12" s="59">
        <v>167.59700000000001</v>
      </c>
      <c r="AU12" s="59">
        <v>443.44499999999999</v>
      </c>
      <c r="AV12" s="59">
        <v>162.053</v>
      </c>
      <c r="AW12" s="59">
        <v>605.49900000000002</v>
      </c>
      <c r="AX12" s="59">
        <v>0.54</v>
      </c>
      <c r="AY12" s="59">
        <v>0</v>
      </c>
      <c r="AZ12" s="59">
        <v>0</v>
      </c>
      <c r="BA12" s="59">
        <v>0.54</v>
      </c>
      <c r="BB12" s="59">
        <v>0</v>
      </c>
      <c r="BC12" s="59">
        <v>0.54</v>
      </c>
      <c r="BD12" s="59">
        <v>11.513</v>
      </c>
      <c r="BE12" s="59">
        <v>0.19800000000000001</v>
      </c>
      <c r="BF12" s="59">
        <v>0</v>
      </c>
      <c r="BG12" s="59">
        <v>11.711</v>
      </c>
      <c r="BH12" s="59">
        <v>0</v>
      </c>
      <c r="BI12" s="59">
        <v>11.711</v>
      </c>
      <c r="BJ12" s="59">
        <v>154.65600000000001</v>
      </c>
      <c r="BK12" s="59">
        <v>32.345999999999997</v>
      </c>
      <c r="BL12" s="59">
        <v>6.1139999999999999</v>
      </c>
      <c r="BM12" s="59">
        <v>193.11600000000001</v>
      </c>
      <c r="BN12" s="59">
        <v>0.249</v>
      </c>
      <c r="BO12" s="59">
        <v>193.36500000000001</v>
      </c>
      <c r="BP12" s="59">
        <v>116.77</v>
      </c>
      <c r="BQ12" s="59">
        <v>153.78299999999999</v>
      </c>
      <c r="BR12" s="59">
        <v>93.334999999999994</v>
      </c>
      <c r="BS12" s="59">
        <v>363.88799999999998</v>
      </c>
      <c r="BT12" s="59">
        <v>26.388000000000002</v>
      </c>
      <c r="BU12" s="59">
        <v>390.27600000000001</v>
      </c>
      <c r="BV12" s="59">
        <v>5.9029999999999996</v>
      </c>
      <c r="BW12" s="59">
        <v>20.969000000000001</v>
      </c>
      <c r="BX12" s="59">
        <v>80.454999999999998</v>
      </c>
      <c r="BY12" s="59">
        <v>107.327</v>
      </c>
      <c r="BZ12" s="59">
        <v>81.53</v>
      </c>
      <c r="CA12" s="59">
        <v>188.858</v>
      </c>
      <c r="CB12" s="59">
        <v>0</v>
      </c>
      <c r="CC12" s="59">
        <v>0.85499999999999998</v>
      </c>
      <c r="CD12" s="59">
        <v>2.21</v>
      </c>
      <c r="CE12" s="59">
        <v>3.0649999999999999</v>
      </c>
      <c r="CF12" s="59">
        <v>12.115</v>
      </c>
      <c r="CG12" s="59">
        <v>15.180999999999999</v>
      </c>
      <c r="CH12" s="59">
        <v>0</v>
      </c>
      <c r="CI12" s="59">
        <v>0</v>
      </c>
      <c r="CJ12" s="59">
        <v>0</v>
      </c>
      <c r="CK12" s="59">
        <v>0</v>
      </c>
      <c r="CL12" s="59">
        <v>0</v>
      </c>
      <c r="CM12" s="59">
        <v>0</v>
      </c>
      <c r="CN12" s="59">
        <v>289.38099999999997</v>
      </c>
      <c r="CO12" s="59">
        <v>208.15199999999999</v>
      </c>
      <c r="CP12" s="59">
        <v>182.114</v>
      </c>
      <c r="CQ12" s="59">
        <v>679.64700000000005</v>
      </c>
      <c r="CR12" s="59">
        <v>120.282</v>
      </c>
      <c r="CS12" s="59">
        <v>799.93</v>
      </c>
      <c r="CT12" s="59">
        <v>0.92900000000000005</v>
      </c>
      <c r="CU12" s="59">
        <v>0</v>
      </c>
      <c r="CV12" s="59">
        <v>0</v>
      </c>
      <c r="CW12" s="59">
        <v>0.92900000000000005</v>
      </c>
      <c r="CX12" s="59">
        <v>0</v>
      </c>
      <c r="CY12" s="59">
        <v>0.92900000000000005</v>
      </c>
      <c r="CZ12" s="59">
        <v>17.242999999999999</v>
      </c>
      <c r="DA12" s="59">
        <v>0.27100000000000002</v>
      </c>
      <c r="DB12" s="59">
        <v>0</v>
      </c>
      <c r="DC12" s="59">
        <v>17.513999999999999</v>
      </c>
      <c r="DD12" s="59">
        <v>0</v>
      </c>
      <c r="DE12" s="59">
        <v>17.513999999999999</v>
      </c>
      <c r="DF12" s="59">
        <v>222.881</v>
      </c>
      <c r="DG12" s="59">
        <v>60.625999999999998</v>
      </c>
      <c r="DH12" s="59">
        <v>14.259</v>
      </c>
      <c r="DI12" s="59">
        <v>297.76600000000002</v>
      </c>
      <c r="DJ12" s="59">
        <v>1.2110000000000001</v>
      </c>
      <c r="DK12" s="59">
        <v>298.976</v>
      </c>
      <c r="DL12" s="59">
        <v>179.40600000000001</v>
      </c>
      <c r="DM12" s="59">
        <v>236.85300000000001</v>
      </c>
      <c r="DN12" s="59">
        <v>188.57</v>
      </c>
      <c r="DO12" s="59">
        <v>604.82799999999997</v>
      </c>
      <c r="DP12" s="59">
        <v>64.989000000000004</v>
      </c>
      <c r="DQ12" s="59">
        <v>669.81700000000001</v>
      </c>
      <c r="DR12" s="59">
        <v>9.4930000000000003</v>
      </c>
      <c r="DS12" s="59">
        <v>44.63</v>
      </c>
      <c r="DT12" s="59">
        <v>142.161</v>
      </c>
      <c r="DU12" s="59">
        <v>196.28399999999999</v>
      </c>
      <c r="DV12" s="59">
        <v>190.196</v>
      </c>
      <c r="DW12" s="59">
        <v>386.48</v>
      </c>
      <c r="DX12" s="59">
        <v>0</v>
      </c>
      <c r="DY12" s="59">
        <v>1.0509999999999999</v>
      </c>
      <c r="DZ12" s="59">
        <v>4.7220000000000004</v>
      </c>
      <c r="EA12" s="59">
        <v>5.7720000000000002</v>
      </c>
      <c r="EB12" s="59">
        <v>25.698</v>
      </c>
      <c r="EC12" s="59">
        <v>31.47</v>
      </c>
      <c r="ED12" s="59">
        <v>0</v>
      </c>
      <c r="EE12" s="59">
        <v>0</v>
      </c>
      <c r="EF12" s="59">
        <v>0</v>
      </c>
      <c r="EG12" s="59">
        <v>0</v>
      </c>
      <c r="EH12" s="59">
        <v>0.24299999999999999</v>
      </c>
      <c r="EI12" s="59">
        <v>0.24299999999999999</v>
      </c>
      <c r="EJ12" s="59">
        <v>429.95100000000002</v>
      </c>
      <c r="EK12" s="59">
        <v>343.43099999999998</v>
      </c>
      <c r="EL12" s="59">
        <v>349.71100000000001</v>
      </c>
      <c r="EM12" s="59">
        <v>1123.0930000000001</v>
      </c>
      <c r="EN12" s="59">
        <v>282.33600000000001</v>
      </c>
      <c r="EO12" s="59">
        <v>1405.4280000000001</v>
      </c>
      <c r="EP12" s="59">
        <v>0.36</v>
      </c>
      <c r="EQ12" s="59">
        <v>0</v>
      </c>
      <c r="ER12" s="59">
        <v>0</v>
      </c>
      <c r="ES12" s="59">
        <v>0.36</v>
      </c>
      <c r="ET12" s="59">
        <v>0</v>
      </c>
      <c r="EU12" s="59">
        <v>0.36</v>
      </c>
      <c r="EV12" s="59">
        <v>1.972</v>
      </c>
      <c r="EW12" s="59">
        <v>0.34399999999999997</v>
      </c>
      <c r="EX12" s="59">
        <v>0</v>
      </c>
      <c r="EY12" s="59">
        <v>2.3149999999999999</v>
      </c>
      <c r="EZ12" s="59">
        <v>0</v>
      </c>
      <c r="FA12" s="59">
        <v>2.3149999999999999</v>
      </c>
      <c r="FB12" s="59">
        <v>9.7119999999999997</v>
      </c>
      <c r="FC12" s="59">
        <v>5.9960000000000004</v>
      </c>
      <c r="FD12" s="59">
        <v>0.108</v>
      </c>
      <c r="FE12" s="59">
        <v>15.817</v>
      </c>
      <c r="FF12" s="59">
        <v>0</v>
      </c>
      <c r="FG12" s="59">
        <v>15.817</v>
      </c>
      <c r="FH12" s="59">
        <v>6.1980000000000004</v>
      </c>
      <c r="FI12" s="59">
        <v>10.167</v>
      </c>
      <c r="FJ12" s="59">
        <v>7.7030000000000003</v>
      </c>
      <c r="FK12" s="59">
        <v>24.068000000000001</v>
      </c>
      <c r="FL12" s="59">
        <v>2.1589999999999998</v>
      </c>
      <c r="FM12" s="59">
        <v>26.225999999999999</v>
      </c>
      <c r="FN12" s="59">
        <v>0.35599999999999998</v>
      </c>
      <c r="FO12" s="59">
        <v>1.968</v>
      </c>
      <c r="FP12" s="59">
        <v>2.665</v>
      </c>
      <c r="FQ12" s="59">
        <v>4.9889999999999999</v>
      </c>
      <c r="FR12" s="59">
        <v>3.101</v>
      </c>
      <c r="FS12" s="59">
        <v>8.09</v>
      </c>
      <c r="FT12" s="59">
        <v>0</v>
      </c>
      <c r="FU12" s="59">
        <v>0</v>
      </c>
      <c r="FV12" s="59">
        <v>0</v>
      </c>
      <c r="FW12" s="59">
        <v>0</v>
      </c>
      <c r="FX12" s="59">
        <v>0</v>
      </c>
      <c r="FY12" s="59">
        <v>0</v>
      </c>
      <c r="FZ12" s="59">
        <v>0</v>
      </c>
      <c r="GA12" s="59">
        <v>0</v>
      </c>
      <c r="GB12" s="59">
        <v>0</v>
      </c>
      <c r="GC12" s="59">
        <v>0</v>
      </c>
      <c r="GD12" s="59">
        <v>0</v>
      </c>
      <c r="GE12" s="59">
        <v>0</v>
      </c>
      <c r="GF12" s="59">
        <v>18.597999999999999</v>
      </c>
      <c r="GG12" s="59">
        <v>18.475000000000001</v>
      </c>
      <c r="GH12" s="59">
        <v>10.476000000000001</v>
      </c>
      <c r="GI12" s="59">
        <v>47.548999999999999</v>
      </c>
      <c r="GJ12" s="59">
        <v>5.26</v>
      </c>
      <c r="GK12" s="59">
        <v>52.808999999999997</v>
      </c>
      <c r="GL12" s="59">
        <v>3.343</v>
      </c>
      <c r="GM12" s="59">
        <v>0</v>
      </c>
      <c r="GN12" s="59">
        <v>0.32900000000000001</v>
      </c>
      <c r="GO12" s="59">
        <v>3.6720000000000002</v>
      </c>
      <c r="GP12" s="59">
        <v>0</v>
      </c>
      <c r="GQ12" s="59">
        <v>3.6720000000000002</v>
      </c>
      <c r="GR12" s="59">
        <v>32.887</v>
      </c>
      <c r="GS12" s="59">
        <v>0.25</v>
      </c>
      <c r="GT12" s="59">
        <v>0</v>
      </c>
      <c r="GU12" s="59">
        <v>33.137</v>
      </c>
      <c r="GV12" s="59">
        <v>0</v>
      </c>
      <c r="GW12" s="59">
        <v>33.137</v>
      </c>
      <c r="GX12" s="59">
        <v>201.471</v>
      </c>
      <c r="GY12" s="59">
        <v>22.375</v>
      </c>
      <c r="GZ12" s="59">
        <v>3.661</v>
      </c>
      <c r="HA12" s="59">
        <v>227.50800000000001</v>
      </c>
      <c r="HB12" s="59">
        <v>0</v>
      </c>
      <c r="HC12" s="59">
        <v>227.50800000000001</v>
      </c>
      <c r="HD12" s="59">
        <v>137.18799999999999</v>
      </c>
      <c r="HE12" s="59">
        <v>79.855000000000004</v>
      </c>
      <c r="HF12" s="59">
        <v>44.121000000000002</v>
      </c>
      <c r="HG12" s="59">
        <v>261.16399999999999</v>
      </c>
      <c r="HH12" s="59">
        <v>14.391</v>
      </c>
      <c r="HI12" s="59">
        <v>275.55500000000001</v>
      </c>
      <c r="HJ12" s="59">
        <v>5.4569999999999999</v>
      </c>
      <c r="HK12" s="59">
        <v>20.045000000000002</v>
      </c>
      <c r="HL12" s="59">
        <v>45.993000000000002</v>
      </c>
      <c r="HM12" s="59">
        <v>71.495000000000005</v>
      </c>
      <c r="HN12" s="59">
        <v>47.113999999999997</v>
      </c>
      <c r="HO12" s="59">
        <v>118.61</v>
      </c>
      <c r="HP12" s="59">
        <v>0.54300000000000004</v>
      </c>
      <c r="HQ12" s="59">
        <v>0.94299999999999995</v>
      </c>
      <c r="HR12" s="59">
        <v>4.2549999999999999</v>
      </c>
      <c r="HS12" s="59">
        <v>5.7409999999999997</v>
      </c>
      <c r="HT12" s="59">
        <v>15.762</v>
      </c>
      <c r="HU12" s="59">
        <v>21.503</v>
      </c>
      <c r="HV12" s="59">
        <v>0</v>
      </c>
      <c r="HW12" s="59">
        <v>0.26600000000000001</v>
      </c>
      <c r="HX12" s="59">
        <v>1.3640000000000001</v>
      </c>
      <c r="HY12" s="59">
        <v>1.63</v>
      </c>
      <c r="HZ12" s="59">
        <v>0.82099999999999995</v>
      </c>
      <c r="IA12" s="59">
        <v>2.4510000000000001</v>
      </c>
      <c r="IB12" s="59">
        <v>380.89</v>
      </c>
      <c r="IC12" s="59">
        <v>123.73399999999999</v>
      </c>
      <c r="ID12" s="59">
        <v>99.722999999999999</v>
      </c>
      <c r="IE12" s="59">
        <v>604.34699999999998</v>
      </c>
      <c r="IF12" s="59">
        <v>78.087999999999994</v>
      </c>
      <c r="IG12" s="59">
        <v>682.43499999999995</v>
      </c>
      <c r="IH12" s="59">
        <v>4.6319999999999997</v>
      </c>
      <c r="II12" s="59">
        <v>0</v>
      </c>
      <c r="IJ12" s="59">
        <v>0.32900000000000001</v>
      </c>
      <c r="IK12" s="59">
        <v>4.96</v>
      </c>
      <c r="IL12" s="59">
        <v>0</v>
      </c>
      <c r="IM12" s="59">
        <v>4.96</v>
      </c>
      <c r="IN12" s="59">
        <v>52.354999999999997</v>
      </c>
      <c r="IO12" s="59">
        <v>0.86399999999999999</v>
      </c>
      <c r="IP12" s="59">
        <v>0</v>
      </c>
      <c r="IQ12" s="59">
        <v>53.219000000000001</v>
      </c>
    </row>
    <row r="13" spans="1:251">
      <c r="A13" s="9">
        <v>39234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  <c r="H13" s="59">
        <v>5.5339999999999998</v>
      </c>
      <c r="I13" s="59">
        <v>0.51600000000000001</v>
      </c>
      <c r="J13" s="59">
        <v>0</v>
      </c>
      <c r="K13" s="59">
        <v>6.0510000000000002</v>
      </c>
      <c r="L13" s="59">
        <v>0</v>
      </c>
      <c r="M13" s="59">
        <v>6.0510000000000002</v>
      </c>
      <c r="N13" s="59">
        <v>67.828999999999994</v>
      </c>
      <c r="O13" s="59">
        <v>25.699000000000002</v>
      </c>
      <c r="P13" s="59">
        <v>7.8</v>
      </c>
      <c r="Q13" s="59">
        <v>101.328</v>
      </c>
      <c r="R13" s="59">
        <v>9.1999999999999998E-2</v>
      </c>
      <c r="S13" s="59">
        <v>101.42</v>
      </c>
      <c r="T13" s="59">
        <v>59.996000000000002</v>
      </c>
      <c r="U13" s="59">
        <v>87.835999999999999</v>
      </c>
      <c r="V13" s="59">
        <v>93.97</v>
      </c>
      <c r="W13" s="59">
        <v>241.803</v>
      </c>
      <c r="X13" s="59">
        <v>39.174999999999997</v>
      </c>
      <c r="Y13" s="59">
        <v>280.97800000000001</v>
      </c>
      <c r="Z13" s="59">
        <v>2.9710000000000001</v>
      </c>
      <c r="AA13" s="59">
        <v>18.532</v>
      </c>
      <c r="AB13" s="59">
        <v>58.71</v>
      </c>
      <c r="AC13" s="59">
        <v>80.213999999999999</v>
      </c>
      <c r="AD13" s="59">
        <v>118.023</v>
      </c>
      <c r="AE13" s="59">
        <v>198.23699999999999</v>
      </c>
      <c r="AF13" s="59">
        <v>0.29299999999999998</v>
      </c>
      <c r="AG13" s="59">
        <v>0.16300000000000001</v>
      </c>
      <c r="AH13" s="59">
        <v>1.399</v>
      </c>
      <c r="AI13" s="59">
        <v>1.855</v>
      </c>
      <c r="AJ13" s="59">
        <v>15.548999999999999</v>
      </c>
      <c r="AK13" s="59">
        <v>17.404</v>
      </c>
      <c r="AL13" s="59">
        <v>0</v>
      </c>
      <c r="AM13" s="59">
        <v>0</v>
      </c>
      <c r="AN13" s="59">
        <v>0.40100000000000002</v>
      </c>
      <c r="AO13" s="59">
        <v>0.40100000000000002</v>
      </c>
      <c r="AP13" s="59">
        <v>0.40500000000000003</v>
      </c>
      <c r="AQ13" s="59">
        <v>0.80600000000000005</v>
      </c>
      <c r="AR13" s="59">
        <v>136.624</v>
      </c>
      <c r="AS13" s="59">
        <v>132.74700000000001</v>
      </c>
      <c r="AT13" s="59">
        <v>162.28100000000001</v>
      </c>
      <c r="AU13" s="59">
        <v>431.65199999999999</v>
      </c>
      <c r="AV13" s="59">
        <v>173.24299999999999</v>
      </c>
      <c r="AW13" s="59">
        <v>604.89499999999998</v>
      </c>
      <c r="AX13" s="59">
        <v>0.55600000000000005</v>
      </c>
      <c r="AY13" s="59">
        <v>0</v>
      </c>
      <c r="AZ13" s="59">
        <v>0</v>
      </c>
      <c r="BA13" s="59">
        <v>0.55600000000000005</v>
      </c>
      <c r="BB13" s="59">
        <v>0</v>
      </c>
      <c r="BC13" s="59">
        <v>0.55600000000000005</v>
      </c>
      <c r="BD13" s="59">
        <v>10.374000000000001</v>
      </c>
      <c r="BE13" s="59">
        <v>0.25600000000000001</v>
      </c>
      <c r="BF13" s="59">
        <v>0</v>
      </c>
      <c r="BG13" s="59">
        <v>10.63</v>
      </c>
      <c r="BH13" s="59">
        <v>0.32700000000000001</v>
      </c>
      <c r="BI13" s="59">
        <v>10.957000000000001</v>
      </c>
      <c r="BJ13" s="59">
        <v>149.00700000000001</v>
      </c>
      <c r="BK13" s="59">
        <v>29.702999999999999</v>
      </c>
      <c r="BL13" s="59">
        <v>5.0359999999999996</v>
      </c>
      <c r="BM13" s="59">
        <v>183.74600000000001</v>
      </c>
      <c r="BN13" s="59">
        <v>0.66400000000000003</v>
      </c>
      <c r="BO13" s="59">
        <v>184.41</v>
      </c>
      <c r="BP13" s="59">
        <v>137.024</v>
      </c>
      <c r="BQ13" s="59">
        <v>142.54300000000001</v>
      </c>
      <c r="BR13" s="59">
        <v>91.683999999999997</v>
      </c>
      <c r="BS13" s="59">
        <v>371.25</v>
      </c>
      <c r="BT13" s="59">
        <v>25.323</v>
      </c>
      <c r="BU13" s="59">
        <v>396.57299999999998</v>
      </c>
      <c r="BV13" s="59">
        <v>4.601</v>
      </c>
      <c r="BW13" s="59">
        <v>30.91</v>
      </c>
      <c r="BX13" s="59">
        <v>79.646000000000001</v>
      </c>
      <c r="BY13" s="59">
        <v>115.157</v>
      </c>
      <c r="BZ13" s="59">
        <v>87.73</v>
      </c>
      <c r="CA13" s="59">
        <v>202.887</v>
      </c>
      <c r="CB13" s="59">
        <v>0.379</v>
      </c>
      <c r="CC13" s="59">
        <v>0</v>
      </c>
      <c r="CD13" s="59">
        <v>2.2909999999999999</v>
      </c>
      <c r="CE13" s="59">
        <v>2.67</v>
      </c>
      <c r="CF13" s="59">
        <v>14.146000000000001</v>
      </c>
      <c r="CG13" s="59">
        <v>16.817</v>
      </c>
      <c r="CH13" s="59">
        <v>0</v>
      </c>
      <c r="CI13" s="59">
        <v>0</v>
      </c>
      <c r="CJ13" s="59">
        <v>0</v>
      </c>
      <c r="CK13" s="59">
        <v>0</v>
      </c>
      <c r="CL13" s="59">
        <v>0</v>
      </c>
      <c r="CM13" s="59">
        <v>0</v>
      </c>
      <c r="CN13" s="59">
        <v>301.94099999999997</v>
      </c>
      <c r="CO13" s="59">
        <v>203.411</v>
      </c>
      <c r="CP13" s="59">
        <v>178.65700000000001</v>
      </c>
      <c r="CQ13" s="59">
        <v>684.01</v>
      </c>
      <c r="CR13" s="59">
        <v>128.191</v>
      </c>
      <c r="CS13" s="59">
        <v>812.20100000000002</v>
      </c>
      <c r="CT13" s="59">
        <v>0.55600000000000005</v>
      </c>
      <c r="CU13" s="59">
        <v>0</v>
      </c>
      <c r="CV13" s="59">
        <v>0</v>
      </c>
      <c r="CW13" s="59">
        <v>0.55600000000000005</v>
      </c>
      <c r="CX13" s="59">
        <v>0</v>
      </c>
      <c r="CY13" s="59">
        <v>0.55600000000000005</v>
      </c>
      <c r="CZ13" s="59">
        <v>15.909000000000001</v>
      </c>
      <c r="DA13" s="59">
        <v>0.77200000000000002</v>
      </c>
      <c r="DB13" s="59">
        <v>0</v>
      </c>
      <c r="DC13" s="59">
        <v>16.681000000000001</v>
      </c>
      <c r="DD13" s="59">
        <v>0.32700000000000001</v>
      </c>
      <c r="DE13" s="59">
        <v>17.007999999999999</v>
      </c>
      <c r="DF13" s="59">
        <v>216.83600000000001</v>
      </c>
      <c r="DG13" s="59">
        <v>55.402000000000001</v>
      </c>
      <c r="DH13" s="59">
        <v>12.836</v>
      </c>
      <c r="DI13" s="59">
        <v>285.07400000000001</v>
      </c>
      <c r="DJ13" s="59">
        <v>0.75600000000000001</v>
      </c>
      <c r="DK13" s="59">
        <v>285.83</v>
      </c>
      <c r="DL13" s="59">
        <v>197.02</v>
      </c>
      <c r="DM13" s="59">
        <v>230.37899999999999</v>
      </c>
      <c r="DN13" s="59">
        <v>185.654</v>
      </c>
      <c r="DO13" s="59">
        <v>613.053</v>
      </c>
      <c r="DP13" s="59">
        <v>64.498000000000005</v>
      </c>
      <c r="DQ13" s="59">
        <v>677.55100000000004</v>
      </c>
      <c r="DR13" s="59">
        <v>7.5720000000000001</v>
      </c>
      <c r="DS13" s="59">
        <v>49.442</v>
      </c>
      <c r="DT13" s="59">
        <v>138.357</v>
      </c>
      <c r="DU13" s="59">
        <v>195.37100000000001</v>
      </c>
      <c r="DV13" s="59">
        <v>205.75299999999999</v>
      </c>
      <c r="DW13" s="59">
        <v>401.12400000000002</v>
      </c>
      <c r="DX13" s="59">
        <v>0.67300000000000004</v>
      </c>
      <c r="DY13" s="59">
        <v>0.16300000000000001</v>
      </c>
      <c r="DZ13" s="59">
        <v>3.69</v>
      </c>
      <c r="EA13" s="59">
        <v>4.5259999999999998</v>
      </c>
      <c r="EB13" s="59">
        <v>29.695</v>
      </c>
      <c r="EC13" s="59">
        <v>34.220999999999997</v>
      </c>
      <c r="ED13" s="59">
        <v>0</v>
      </c>
      <c r="EE13" s="59">
        <v>0</v>
      </c>
      <c r="EF13" s="59">
        <v>0.40100000000000002</v>
      </c>
      <c r="EG13" s="59">
        <v>0.40100000000000002</v>
      </c>
      <c r="EH13" s="59">
        <v>0.40500000000000003</v>
      </c>
      <c r="EI13" s="59">
        <v>0.80600000000000005</v>
      </c>
      <c r="EJ13" s="59">
        <v>438.56599999999997</v>
      </c>
      <c r="EK13" s="59">
        <v>336.15800000000002</v>
      </c>
      <c r="EL13" s="59">
        <v>340.93799999999999</v>
      </c>
      <c r="EM13" s="59">
        <v>1115.662</v>
      </c>
      <c r="EN13" s="59">
        <v>301.43400000000003</v>
      </c>
      <c r="EO13" s="59">
        <v>1417.096</v>
      </c>
      <c r="EP13" s="59">
        <v>0.42499999999999999</v>
      </c>
      <c r="EQ13" s="59">
        <v>0</v>
      </c>
      <c r="ER13" s="59">
        <v>0</v>
      </c>
      <c r="ES13" s="59">
        <v>0.42499999999999999</v>
      </c>
      <c r="ET13" s="59">
        <v>0</v>
      </c>
      <c r="EU13" s="59">
        <v>0.42499999999999999</v>
      </c>
      <c r="EV13" s="59">
        <v>3.496</v>
      </c>
      <c r="EW13" s="59">
        <v>0.36799999999999999</v>
      </c>
      <c r="EX13" s="59">
        <v>0</v>
      </c>
      <c r="EY13" s="59">
        <v>3.8639999999999999</v>
      </c>
      <c r="EZ13" s="59">
        <v>0</v>
      </c>
      <c r="FA13" s="59">
        <v>3.8639999999999999</v>
      </c>
      <c r="FB13" s="59">
        <v>9.7550000000000008</v>
      </c>
      <c r="FC13" s="59">
        <v>5.2409999999999997</v>
      </c>
      <c r="FD13" s="59">
        <v>0.624</v>
      </c>
      <c r="FE13" s="59">
        <v>15.62</v>
      </c>
      <c r="FF13" s="59">
        <v>0</v>
      </c>
      <c r="FG13" s="59">
        <v>15.62</v>
      </c>
      <c r="FH13" s="59">
        <v>5.5439999999999996</v>
      </c>
      <c r="FI13" s="59">
        <v>9.2629999999999999</v>
      </c>
      <c r="FJ13" s="59">
        <v>4.95</v>
      </c>
      <c r="FK13" s="59">
        <v>19.756</v>
      </c>
      <c r="FL13" s="59">
        <v>1.421</v>
      </c>
      <c r="FM13" s="59">
        <v>21.178000000000001</v>
      </c>
      <c r="FN13" s="59">
        <v>0</v>
      </c>
      <c r="FO13" s="59">
        <v>2.077</v>
      </c>
      <c r="FP13" s="59">
        <v>4.2770000000000001</v>
      </c>
      <c r="FQ13" s="59">
        <v>6.3540000000000001</v>
      </c>
      <c r="FR13" s="59">
        <v>4.1100000000000003</v>
      </c>
      <c r="FS13" s="59">
        <v>10.464</v>
      </c>
      <c r="FT13" s="59">
        <v>0</v>
      </c>
      <c r="FU13" s="59">
        <v>0</v>
      </c>
      <c r="FV13" s="59">
        <v>0</v>
      </c>
      <c r="FW13" s="59">
        <v>0</v>
      </c>
      <c r="FX13" s="59">
        <v>0.63400000000000001</v>
      </c>
      <c r="FY13" s="59">
        <v>0.63400000000000001</v>
      </c>
      <c r="FZ13" s="59">
        <v>0</v>
      </c>
      <c r="GA13" s="59">
        <v>0</v>
      </c>
      <c r="GB13" s="59">
        <v>0</v>
      </c>
      <c r="GC13" s="59">
        <v>0</v>
      </c>
      <c r="GD13" s="59">
        <v>0</v>
      </c>
      <c r="GE13" s="59">
        <v>0</v>
      </c>
      <c r="GF13" s="59">
        <v>19.22</v>
      </c>
      <c r="GG13" s="59">
        <v>16.95</v>
      </c>
      <c r="GH13" s="59">
        <v>9.85</v>
      </c>
      <c r="GI13" s="59">
        <v>46.018999999999998</v>
      </c>
      <c r="GJ13" s="59">
        <v>6.165</v>
      </c>
      <c r="GK13" s="59">
        <v>52.183999999999997</v>
      </c>
      <c r="GL13" s="59">
        <v>4.5659999999999998</v>
      </c>
      <c r="GM13" s="59">
        <v>0</v>
      </c>
      <c r="GN13" s="59">
        <v>0</v>
      </c>
      <c r="GO13" s="59">
        <v>4.5659999999999998</v>
      </c>
      <c r="GP13" s="59">
        <v>0</v>
      </c>
      <c r="GQ13" s="59">
        <v>4.5659999999999998</v>
      </c>
      <c r="GR13" s="59">
        <v>33.79</v>
      </c>
      <c r="GS13" s="59">
        <v>0.70899999999999996</v>
      </c>
      <c r="GT13" s="59">
        <v>0</v>
      </c>
      <c r="GU13" s="59">
        <v>34.499000000000002</v>
      </c>
      <c r="GV13" s="59">
        <v>0</v>
      </c>
      <c r="GW13" s="59">
        <v>34.499000000000002</v>
      </c>
      <c r="GX13" s="59">
        <v>222.06700000000001</v>
      </c>
      <c r="GY13" s="59">
        <v>21.846</v>
      </c>
      <c r="GZ13" s="59">
        <v>2.3740000000000001</v>
      </c>
      <c r="HA13" s="59">
        <v>246.28700000000001</v>
      </c>
      <c r="HB13" s="59">
        <v>0.29199999999999998</v>
      </c>
      <c r="HC13" s="59">
        <v>246.57900000000001</v>
      </c>
      <c r="HD13" s="59">
        <v>139.934</v>
      </c>
      <c r="HE13" s="59">
        <v>77.742000000000004</v>
      </c>
      <c r="HF13" s="59">
        <v>41.472999999999999</v>
      </c>
      <c r="HG13" s="59">
        <v>259.149</v>
      </c>
      <c r="HH13" s="59">
        <v>13.522</v>
      </c>
      <c r="HI13" s="59">
        <v>272.67099999999999</v>
      </c>
      <c r="HJ13" s="59">
        <v>5.819</v>
      </c>
      <c r="HK13" s="59">
        <v>20.195</v>
      </c>
      <c r="HL13" s="59">
        <v>40.779000000000003</v>
      </c>
      <c r="HM13" s="59">
        <v>66.793000000000006</v>
      </c>
      <c r="HN13" s="59">
        <v>41.564999999999998</v>
      </c>
      <c r="HO13" s="59">
        <v>108.358</v>
      </c>
      <c r="HP13" s="59">
        <v>0.215</v>
      </c>
      <c r="HQ13" s="59">
        <v>0.47199999999999998</v>
      </c>
      <c r="HR13" s="59">
        <v>4.58</v>
      </c>
      <c r="HS13" s="59">
        <v>5.2670000000000003</v>
      </c>
      <c r="HT13" s="59">
        <v>12.209</v>
      </c>
      <c r="HU13" s="59">
        <v>17.475999999999999</v>
      </c>
      <c r="HV13" s="59">
        <v>0.22700000000000001</v>
      </c>
      <c r="HW13" s="59">
        <v>0</v>
      </c>
      <c r="HX13" s="59">
        <v>0.59499999999999997</v>
      </c>
      <c r="HY13" s="59">
        <v>0.82199999999999995</v>
      </c>
      <c r="HZ13" s="59">
        <v>0.83099999999999996</v>
      </c>
      <c r="IA13" s="59">
        <v>1.653</v>
      </c>
      <c r="IB13" s="59">
        <v>406.62</v>
      </c>
      <c r="IC13" s="59">
        <v>120.964</v>
      </c>
      <c r="ID13" s="59">
        <v>89.801000000000002</v>
      </c>
      <c r="IE13" s="59">
        <v>617.38400000000001</v>
      </c>
      <c r="IF13" s="59">
        <v>68.418999999999997</v>
      </c>
      <c r="IG13" s="59">
        <v>685.803</v>
      </c>
      <c r="IH13" s="59">
        <v>6.0419999999999998</v>
      </c>
      <c r="II13" s="59">
        <v>0</v>
      </c>
      <c r="IJ13" s="59">
        <v>0</v>
      </c>
      <c r="IK13" s="59">
        <v>6.0419999999999998</v>
      </c>
      <c r="IL13" s="59">
        <v>0</v>
      </c>
      <c r="IM13" s="59">
        <v>6.0419999999999998</v>
      </c>
      <c r="IN13" s="59">
        <v>54.012999999999998</v>
      </c>
      <c r="IO13" s="59">
        <v>1.85</v>
      </c>
      <c r="IP13" s="59">
        <v>0</v>
      </c>
      <c r="IQ13" s="59">
        <v>55.863</v>
      </c>
    </row>
    <row r="14" spans="1:251">
      <c r="A14" s="9">
        <v>39600</v>
      </c>
      <c r="B14" s="59">
        <v>0.21299999999999999</v>
      </c>
      <c r="C14" s="59">
        <v>0</v>
      </c>
      <c r="D14" s="59">
        <v>0</v>
      </c>
      <c r="E14" s="59">
        <v>0.21299999999999999</v>
      </c>
      <c r="F14" s="59">
        <v>0</v>
      </c>
      <c r="G14" s="59">
        <v>0.21299999999999999</v>
      </c>
      <c r="H14" s="59">
        <v>8.4209999999999994</v>
      </c>
      <c r="I14" s="59">
        <v>0.39</v>
      </c>
      <c r="J14" s="59">
        <v>0.374</v>
      </c>
      <c r="K14" s="59">
        <v>9.1839999999999993</v>
      </c>
      <c r="L14" s="59">
        <v>0.53600000000000003</v>
      </c>
      <c r="M14" s="59">
        <v>9.7200000000000006</v>
      </c>
      <c r="N14" s="59">
        <v>69.274000000000001</v>
      </c>
      <c r="O14" s="59">
        <v>30.885999999999999</v>
      </c>
      <c r="P14" s="59">
        <v>6.5629999999999997</v>
      </c>
      <c r="Q14" s="59">
        <v>106.72199999999999</v>
      </c>
      <c r="R14" s="59">
        <v>2.0419999999999998</v>
      </c>
      <c r="S14" s="59">
        <v>108.765</v>
      </c>
      <c r="T14" s="59">
        <v>62.764000000000003</v>
      </c>
      <c r="U14" s="59">
        <v>92.912000000000006</v>
      </c>
      <c r="V14" s="59">
        <v>93.588999999999999</v>
      </c>
      <c r="W14" s="59">
        <v>249.26400000000001</v>
      </c>
      <c r="X14" s="59">
        <v>34.21</v>
      </c>
      <c r="Y14" s="59">
        <v>283.47399999999999</v>
      </c>
      <c r="Z14" s="59">
        <v>1.3740000000000001</v>
      </c>
      <c r="AA14" s="59">
        <v>26.591000000000001</v>
      </c>
      <c r="AB14" s="59">
        <v>65.164000000000001</v>
      </c>
      <c r="AC14" s="59">
        <v>93.13</v>
      </c>
      <c r="AD14" s="59">
        <v>108.41200000000001</v>
      </c>
      <c r="AE14" s="59">
        <v>201.542</v>
      </c>
      <c r="AF14" s="59">
        <v>0</v>
      </c>
      <c r="AG14" s="59">
        <v>0.29599999999999999</v>
      </c>
      <c r="AH14" s="59">
        <v>1.605</v>
      </c>
      <c r="AI14" s="59">
        <v>1.901</v>
      </c>
      <c r="AJ14" s="59">
        <v>16.178999999999998</v>
      </c>
      <c r="AK14" s="59">
        <v>18.079999999999998</v>
      </c>
      <c r="AL14" s="59">
        <v>0.5</v>
      </c>
      <c r="AM14" s="59">
        <v>0.14699999999999999</v>
      </c>
      <c r="AN14" s="59">
        <v>0</v>
      </c>
      <c r="AO14" s="59">
        <v>0.64600000000000002</v>
      </c>
      <c r="AP14" s="59">
        <v>0</v>
      </c>
      <c r="AQ14" s="59">
        <v>0.64600000000000002</v>
      </c>
      <c r="AR14" s="59">
        <v>142.54499999999999</v>
      </c>
      <c r="AS14" s="59">
        <v>151.221</v>
      </c>
      <c r="AT14" s="59">
        <v>167.29400000000001</v>
      </c>
      <c r="AU14" s="59">
        <v>461.06</v>
      </c>
      <c r="AV14" s="59">
        <v>161.37899999999999</v>
      </c>
      <c r="AW14" s="59">
        <v>622.43899999999996</v>
      </c>
      <c r="AX14" s="59">
        <v>0.53100000000000003</v>
      </c>
      <c r="AY14" s="59">
        <v>0</v>
      </c>
      <c r="AZ14" s="59">
        <v>0</v>
      </c>
      <c r="BA14" s="59">
        <v>0.53100000000000003</v>
      </c>
      <c r="BB14" s="59">
        <v>0</v>
      </c>
      <c r="BC14" s="59">
        <v>0.53100000000000003</v>
      </c>
      <c r="BD14" s="59">
        <v>12.802</v>
      </c>
      <c r="BE14" s="59">
        <v>0.97499999999999998</v>
      </c>
      <c r="BF14" s="59">
        <v>0</v>
      </c>
      <c r="BG14" s="59">
        <v>13.776999999999999</v>
      </c>
      <c r="BH14" s="59">
        <v>0</v>
      </c>
      <c r="BI14" s="59">
        <v>13.776999999999999</v>
      </c>
      <c r="BJ14" s="59">
        <v>162.291</v>
      </c>
      <c r="BK14" s="59">
        <v>25.190999999999999</v>
      </c>
      <c r="BL14" s="59">
        <v>2.9820000000000002</v>
      </c>
      <c r="BM14" s="59">
        <v>190.464</v>
      </c>
      <c r="BN14" s="59">
        <v>0</v>
      </c>
      <c r="BO14" s="59">
        <v>190.464</v>
      </c>
      <c r="BP14" s="59">
        <v>139.179</v>
      </c>
      <c r="BQ14" s="59">
        <v>141.47300000000001</v>
      </c>
      <c r="BR14" s="59">
        <v>95.706999999999994</v>
      </c>
      <c r="BS14" s="59">
        <v>376.36</v>
      </c>
      <c r="BT14" s="59">
        <v>29.042999999999999</v>
      </c>
      <c r="BU14" s="59">
        <v>405.40300000000002</v>
      </c>
      <c r="BV14" s="59">
        <v>8.1639999999999997</v>
      </c>
      <c r="BW14" s="59">
        <v>30.896000000000001</v>
      </c>
      <c r="BX14" s="59">
        <v>83.015000000000001</v>
      </c>
      <c r="BY14" s="59">
        <v>122.07599999999999</v>
      </c>
      <c r="BZ14" s="59">
        <v>99.760999999999996</v>
      </c>
      <c r="CA14" s="59">
        <v>221.83600000000001</v>
      </c>
      <c r="CB14" s="59">
        <v>0</v>
      </c>
      <c r="CC14" s="59">
        <v>1.524</v>
      </c>
      <c r="CD14" s="59">
        <v>3.137</v>
      </c>
      <c r="CE14" s="59">
        <v>4.6609999999999996</v>
      </c>
      <c r="CF14" s="59">
        <v>13.721</v>
      </c>
      <c r="CG14" s="59">
        <v>18.382000000000001</v>
      </c>
      <c r="CH14" s="59">
        <v>0</v>
      </c>
      <c r="CI14" s="59">
        <v>0</v>
      </c>
      <c r="CJ14" s="59">
        <v>0</v>
      </c>
      <c r="CK14" s="59">
        <v>0</v>
      </c>
      <c r="CL14" s="59">
        <v>0</v>
      </c>
      <c r="CM14" s="59">
        <v>0</v>
      </c>
      <c r="CN14" s="59">
        <v>322.96699999999998</v>
      </c>
      <c r="CO14" s="59">
        <v>200.06</v>
      </c>
      <c r="CP14" s="59">
        <v>184.84100000000001</v>
      </c>
      <c r="CQ14" s="59">
        <v>707.86800000000005</v>
      </c>
      <c r="CR14" s="59">
        <v>142.52500000000001</v>
      </c>
      <c r="CS14" s="59">
        <v>850.39300000000003</v>
      </c>
      <c r="CT14" s="59">
        <v>0.74299999999999999</v>
      </c>
      <c r="CU14" s="59">
        <v>0</v>
      </c>
      <c r="CV14" s="59">
        <v>0</v>
      </c>
      <c r="CW14" s="59">
        <v>0.74299999999999999</v>
      </c>
      <c r="CX14" s="59">
        <v>0</v>
      </c>
      <c r="CY14" s="59">
        <v>0.74299999999999999</v>
      </c>
      <c r="CZ14" s="59">
        <v>21.222999999999999</v>
      </c>
      <c r="DA14" s="59">
        <v>1.365</v>
      </c>
      <c r="DB14" s="59">
        <v>0.374</v>
      </c>
      <c r="DC14" s="59">
        <v>22.960999999999999</v>
      </c>
      <c r="DD14" s="59">
        <v>0.53600000000000003</v>
      </c>
      <c r="DE14" s="59">
        <v>23.498000000000001</v>
      </c>
      <c r="DF14" s="59">
        <v>231.565</v>
      </c>
      <c r="DG14" s="59">
        <v>56.076000000000001</v>
      </c>
      <c r="DH14" s="59">
        <v>9.5440000000000005</v>
      </c>
      <c r="DI14" s="59">
        <v>297.18599999999998</v>
      </c>
      <c r="DJ14" s="59">
        <v>2.0419999999999998</v>
      </c>
      <c r="DK14" s="59">
        <v>299.22800000000001</v>
      </c>
      <c r="DL14" s="59">
        <v>201.94300000000001</v>
      </c>
      <c r="DM14" s="59">
        <v>234.38499999999999</v>
      </c>
      <c r="DN14" s="59">
        <v>189.29499999999999</v>
      </c>
      <c r="DO14" s="59">
        <v>625.62400000000002</v>
      </c>
      <c r="DP14" s="59">
        <v>63.253</v>
      </c>
      <c r="DQ14" s="59">
        <v>688.87699999999995</v>
      </c>
      <c r="DR14" s="59">
        <v>9.5380000000000003</v>
      </c>
      <c r="DS14" s="59">
        <v>57.488</v>
      </c>
      <c r="DT14" s="59">
        <v>148.18</v>
      </c>
      <c r="DU14" s="59">
        <v>215.20599999999999</v>
      </c>
      <c r="DV14" s="59">
        <v>208.173</v>
      </c>
      <c r="DW14" s="59">
        <v>423.37799999999999</v>
      </c>
      <c r="DX14" s="59">
        <v>0</v>
      </c>
      <c r="DY14" s="59">
        <v>1.82</v>
      </c>
      <c r="DZ14" s="59">
        <v>4.742</v>
      </c>
      <c r="EA14" s="59">
        <v>6.5620000000000003</v>
      </c>
      <c r="EB14" s="59">
        <v>29.9</v>
      </c>
      <c r="EC14" s="59">
        <v>36.462000000000003</v>
      </c>
      <c r="ED14" s="59">
        <v>0.5</v>
      </c>
      <c r="EE14" s="59">
        <v>0.14699999999999999</v>
      </c>
      <c r="EF14" s="59">
        <v>0</v>
      </c>
      <c r="EG14" s="59">
        <v>0.64600000000000002</v>
      </c>
      <c r="EH14" s="59">
        <v>0</v>
      </c>
      <c r="EI14" s="59">
        <v>0.64600000000000002</v>
      </c>
      <c r="EJ14" s="59">
        <v>465.512</v>
      </c>
      <c r="EK14" s="59">
        <v>351.28100000000001</v>
      </c>
      <c r="EL14" s="59">
        <v>352.13499999999999</v>
      </c>
      <c r="EM14" s="59">
        <v>1168.9280000000001</v>
      </c>
      <c r="EN14" s="59">
        <v>303.90499999999997</v>
      </c>
      <c r="EO14" s="59">
        <v>1472.8330000000001</v>
      </c>
      <c r="EP14" s="59">
        <v>0.24299999999999999</v>
      </c>
      <c r="EQ14" s="59">
        <v>0</v>
      </c>
      <c r="ER14" s="59">
        <v>0</v>
      </c>
      <c r="ES14" s="59">
        <v>0.24299999999999999</v>
      </c>
      <c r="ET14" s="59">
        <v>0</v>
      </c>
      <c r="EU14" s="59">
        <v>0.24299999999999999</v>
      </c>
      <c r="EV14" s="59">
        <v>2.4740000000000002</v>
      </c>
      <c r="EW14" s="59">
        <v>1.0369999999999999</v>
      </c>
      <c r="EX14" s="59">
        <v>0</v>
      </c>
      <c r="EY14" s="59">
        <v>3.512</v>
      </c>
      <c r="EZ14" s="59">
        <v>0</v>
      </c>
      <c r="FA14" s="59">
        <v>3.512</v>
      </c>
      <c r="FB14" s="59">
        <v>11.221</v>
      </c>
      <c r="FC14" s="59">
        <v>5.3849999999999998</v>
      </c>
      <c r="FD14" s="59">
        <v>0.317</v>
      </c>
      <c r="FE14" s="59">
        <v>16.922999999999998</v>
      </c>
      <c r="FF14" s="59">
        <v>0</v>
      </c>
      <c r="FG14" s="59">
        <v>16.922999999999998</v>
      </c>
      <c r="FH14" s="59">
        <v>8.4019999999999992</v>
      </c>
      <c r="FI14" s="59">
        <v>7.2629999999999999</v>
      </c>
      <c r="FJ14" s="59">
        <v>7.2519999999999998</v>
      </c>
      <c r="FK14" s="59">
        <v>22.917999999999999</v>
      </c>
      <c r="FL14" s="59">
        <v>0.45400000000000001</v>
      </c>
      <c r="FM14" s="59">
        <v>23.372</v>
      </c>
      <c r="FN14" s="59">
        <v>0.29699999999999999</v>
      </c>
      <c r="FO14" s="59">
        <v>0.80800000000000005</v>
      </c>
      <c r="FP14" s="59">
        <v>4.1559999999999997</v>
      </c>
      <c r="FQ14" s="59">
        <v>5.26</v>
      </c>
      <c r="FR14" s="59">
        <v>3.9790000000000001</v>
      </c>
      <c r="FS14" s="59">
        <v>9.2390000000000008</v>
      </c>
      <c r="FT14" s="59">
        <v>0</v>
      </c>
      <c r="FU14" s="59">
        <v>0</v>
      </c>
      <c r="FV14" s="59">
        <v>0</v>
      </c>
      <c r="FW14" s="59">
        <v>0</v>
      </c>
      <c r="FX14" s="59">
        <v>0.4</v>
      </c>
      <c r="FY14" s="59">
        <v>0.4</v>
      </c>
      <c r="FZ14" s="59">
        <v>0</v>
      </c>
      <c r="GA14" s="59">
        <v>0</v>
      </c>
      <c r="GB14" s="59">
        <v>0</v>
      </c>
      <c r="GC14" s="59">
        <v>0</v>
      </c>
      <c r="GD14" s="59">
        <v>0</v>
      </c>
      <c r="GE14" s="59">
        <v>0</v>
      </c>
      <c r="GF14" s="59">
        <v>22.638000000000002</v>
      </c>
      <c r="GG14" s="59">
        <v>14.493</v>
      </c>
      <c r="GH14" s="59">
        <v>11.725</v>
      </c>
      <c r="GI14" s="59">
        <v>48.856000000000002</v>
      </c>
      <c r="GJ14" s="59">
        <v>4.8330000000000002</v>
      </c>
      <c r="GK14" s="59">
        <v>53.689</v>
      </c>
      <c r="GL14" s="59">
        <v>4.2530000000000001</v>
      </c>
      <c r="GM14" s="59">
        <v>0</v>
      </c>
      <c r="GN14" s="59">
        <v>0</v>
      </c>
      <c r="GO14" s="59">
        <v>4.2530000000000001</v>
      </c>
      <c r="GP14" s="59">
        <v>0</v>
      </c>
      <c r="GQ14" s="59">
        <v>4.2530000000000001</v>
      </c>
      <c r="GR14" s="59">
        <v>27.923999999999999</v>
      </c>
      <c r="GS14" s="59">
        <v>0.77800000000000002</v>
      </c>
      <c r="GT14" s="59">
        <v>0</v>
      </c>
      <c r="GU14" s="59">
        <v>28.702000000000002</v>
      </c>
      <c r="GV14" s="59">
        <v>0.38400000000000001</v>
      </c>
      <c r="GW14" s="59">
        <v>29.085999999999999</v>
      </c>
      <c r="GX14" s="59">
        <v>197.52199999999999</v>
      </c>
      <c r="GY14" s="59">
        <v>24.841999999999999</v>
      </c>
      <c r="GZ14" s="59">
        <v>3.0760000000000001</v>
      </c>
      <c r="HA14" s="59">
        <v>225.43899999999999</v>
      </c>
      <c r="HB14" s="59">
        <v>0.82899999999999996</v>
      </c>
      <c r="HC14" s="59">
        <v>226.268</v>
      </c>
      <c r="HD14" s="59">
        <v>147.33000000000001</v>
      </c>
      <c r="HE14" s="59">
        <v>73.781000000000006</v>
      </c>
      <c r="HF14" s="59">
        <v>38.015999999999998</v>
      </c>
      <c r="HG14" s="59">
        <v>259.12700000000001</v>
      </c>
      <c r="HH14" s="59">
        <v>15.129</v>
      </c>
      <c r="HI14" s="59">
        <v>274.255</v>
      </c>
      <c r="HJ14" s="59">
        <v>8.0030000000000001</v>
      </c>
      <c r="HK14" s="59">
        <v>17.062000000000001</v>
      </c>
      <c r="HL14" s="59">
        <v>36.780999999999999</v>
      </c>
      <c r="HM14" s="59">
        <v>61.845999999999997</v>
      </c>
      <c r="HN14" s="59">
        <v>48.048999999999999</v>
      </c>
      <c r="HO14" s="59">
        <v>109.89400000000001</v>
      </c>
      <c r="HP14" s="59">
        <v>2.2250000000000001</v>
      </c>
      <c r="HQ14" s="59">
        <v>2.4180000000000001</v>
      </c>
      <c r="HR14" s="59">
        <v>3.6040000000000001</v>
      </c>
      <c r="HS14" s="59">
        <v>8.2469999999999999</v>
      </c>
      <c r="HT14" s="59">
        <v>16.202999999999999</v>
      </c>
      <c r="HU14" s="59">
        <v>24.45</v>
      </c>
      <c r="HV14" s="59">
        <v>1.0640000000000001</v>
      </c>
      <c r="HW14" s="59">
        <v>0</v>
      </c>
      <c r="HX14" s="59">
        <v>1.851</v>
      </c>
      <c r="HY14" s="59">
        <v>2.915</v>
      </c>
      <c r="HZ14" s="59">
        <v>7.8E-2</v>
      </c>
      <c r="IA14" s="59">
        <v>2.9940000000000002</v>
      </c>
      <c r="IB14" s="59">
        <v>388.32100000000003</v>
      </c>
      <c r="IC14" s="59">
        <v>118.88</v>
      </c>
      <c r="ID14" s="59">
        <v>83.328000000000003</v>
      </c>
      <c r="IE14" s="59">
        <v>590.529</v>
      </c>
      <c r="IF14" s="59">
        <v>80.671999999999997</v>
      </c>
      <c r="IG14" s="59">
        <v>671.20100000000002</v>
      </c>
      <c r="IH14" s="59">
        <v>5.24</v>
      </c>
      <c r="II14" s="59">
        <v>0</v>
      </c>
      <c r="IJ14" s="59">
        <v>0</v>
      </c>
      <c r="IK14" s="59">
        <v>5.24</v>
      </c>
      <c r="IL14" s="59">
        <v>0</v>
      </c>
      <c r="IM14" s="59">
        <v>5.24</v>
      </c>
      <c r="IN14" s="59">
        <v>53.338000000000001</v>
      </c>
      <c r="IO14" s="59">
        <v>3.18</v>
      </c>
      <c r="IP14" s="59">
        <v>0.374</v>
      </c>
      <c r="IQ14" s="59">
        <v>56.892000000000003</v>
      </c>
    </row>
    <row r="15" spans="1:251">
      <c r="A15" s="9">
        <v>39965</v>
      </c>
      <c r="B15" s="59">
        <v>7.0000000000000001E-3</v>
      </c>
      <c r="C15" s="59">
        <v>0</v>
      </c>
      <c r="D15" s="59">
        <v>0</v>
      </c>
      <c r="E15" s="59">
        <v>7.0000000000000001E-3</v>
      </c>
      <c r="F15" s="59">
        <v>0</v>
      </c>
      <c r="G15" s="59">
        <v>7.0000000000000001E-3</v>
      </c>
      <c r="H15" s="59">
        <v>8.1929999999999996</v>
      </c>
      <c r="I15" s="59">
        <v>0.51300000000000001</v>
      </c>
      <c r="J15" s="59">
        <v>0</v>
      </c>
      <c r="K15" s="59">
        <v>8.7059999999999995</v>
      </c>
      <c r="L15" s="59">
        <v>0</v>
      </c>
      <c r="M15" s="59">
        <v>8.7059999999999995</v>
      </c>
      <c r="N15" s="59">
        <v>79.665999999999997</v>
      </c>
      <c r="O15" s="59">
        <v>29.234999999999999</v>
      </c>
      <c r="P15" s="59">
        <v>8.9930000000000003</v>
      </c>
      <c r="Q15" s="59">
        <v>117.89400000000001</v>
      </c>
      <c r="R15" s="59">
        <v>0.93600000000000005</v>
      </c>
      <c r="S15" s="59">
        <v>118.83</v>
      </c>
      <c r="T15" s="59">
        <v>62.883000000000003</v>
      </c>
      <c r="U15" s="59">
        <v>83.582999999999998</v>
      </c>
      <c r="V15" s="59">
        <v>98.058999999999997</v>
      </c>
      <c r="W15" s="59">
        <v>244.524</v>
      </c>
      <c r="X15" s="59">
        <v>33.991999999999997</v>
      </c>
      <c r="Y15" s="59">
        <v>278.51600000000002</v>
      </c>
      <c r="Z15" s="59">
        <v>4.9480000000000004</v>
      </c>
      <c r="AA15" s="59">
        <v>18.009</v>
      </c>
      <c r="AB15" s="59">
        <v>73.484999999999999</v>
      </c>
      <c r="AC15" s="59">
        <v>96.441999999999993</v>
      </c>
      <c r="AD15" s="59">
        <v>108.21299999999999</v>
      </c>
      <c r="AE15" s="59">
        <v>204.655</v>
      </c>
      <c r="AF15" s="59">
        <v>0</v>
      </c>
      <c r="AG15" s="59">
        <v>0.93</v>
      </c>
      <c r="AH15" s="59">
        <v>0.83799999999999997</v>
      </c>
      <c r="AI15" s="59">
        <v>1.768</v>
      </c>
      <c r="AJ15" s="59">
        <v>21.992999999999999</v>
      </c>
      <c r="AK15" s="59">
        <v>23.760999999999999</v>
      </c>
      <c r="AL15" s="59">
        <v>0</v>
      </c>
      <c r="AM15" s="59">
        <v>0</v>
      </c>
      <c r="AN15" s="59">
        <v>0.51800000000000002</v>
      </c>
      <c r="AO15" s="59">
        <v>0.51800000000000002</v>
      </c>
      <c r="AP15" s="59">
        <v>0</v>
      </c>
      <c r="AQ15" s="59">
        <v>0.51800000000000002</v>
      </c>
      <c r="AR15" s="59">
        <v>155.697</v>
      </c>
      <c r="AS15" s="59">
        <v>132.26900000000001</v>
      </c>
      <c r="AT15" s="59">
        <v>181.893</v>
      </c>
      <c r="AU15" s="59">
        <v>469.858</v>
      </c>
      <c r="AV15" s="59">
        <v>165.13300000000001</v>
      </c>
      <c r="AW15" s="59">
        <v>634.99099999999999</v>
      </c>
      <c r="AX15" s="59">
        <v>1.7999999999999999E-2</v>
      </c>
      <c r="AY15" s="59">
        <v>0</v>
      </c>
      <c r="AZ15" s="59">
        <v>0</v>
      </c>
      <c r="BA15" s="59">
        <v>1.7999999999999999E-2</v>
      </c>
      <c r="BB15" s="59">
        <v>0</v>
      </c>
      <c r="BC15" s="59">
        <v>1.7999999999999999E-2</v>
      </c>
      <c r="BD15" s="59">
        <v>9.0109999999999992</v>
      </c>
      <c r="BE15" s="59">
        <v>0.59899999999999998</v>
      </c>
      <c r="BF15" s="59">
        <v>0.47099999999999997</v>
      </c>
      <c r="BG15" s="59">
        <v>10.08</v>
      </c>
      <c r="BH15" s="59">
        <v>0</v>
      </c>
      <c r="BI15" s="59">
        <v>10.08</v>
      </c>
      <c r="BJ15" s="59">
        <v>154.548</v>
      </c>
      <c r="BK15" s="59">
        <v>26.622</v>
      </c>
      <c r="BL15" s="59">
        <v>3.5019999999999998</v>
      </c>
      <c r="BM15" s="59">
        <v>184.67099999999999</v>
      </c>
      <c r="BN15" s="59">
        <v>0.98</v>
      </c>
      <c r="BO15" s="59">
        <v>185.65100000000001</v>
      </c>
      <c r="BP15" s="59">
        <v>149.83500000000001</v>
      </c>
      <c r="BQ15" s="59">
        <v>148.86600000000001</v>
      </c>
      <c r="BR15" s="59">
        <v>91.709000000000003</v>
      </c>
      <c r="BS15" s="59">
        <v>390.40899999999999</v>
      </c>
      <c r="BT15" s="59">
        <v>22.581</v>
      </c>
      <c r="BU15" s="59">
        <v>412.99</v>
      </c>
      <c r="BV15" s="59">
        <v>6.4180000000000001</v>
      </c>
      <c r="BW15" s="59">
        <v>28.527000000000001</v>
      </c>
      <c r="BX15" s="59">
        <v>83.054000000000002</v>
      </c>
      <c r="BY15" s="59">
        <v>117.999</v>
      </c>
      <c r="BZ15" s="59">
        <v>103.209</v>
      </c>
      <c r="CA15" s="59">
        <v>221.208</v>
      </c>
      <c r="CB15" s="59">
        <v>0.42399999999999999</v>
      </c>
      <c r="CC15" s="59">
        <v>0</v>
      </c>
      <c r="CD15" s="59">
        <v>2.5630000000000002</v>
      </c>
      <c r="CE15" s="59">
        <v>2.9870000000000001</v>
      </c>
      <c r="CF15" s="59">
        <v>15.095000000000001</v>
      </c>
      <c r="CG15" s="59">
        <v>18.082000000000001</v>
      </c>
      <c r="CH15" s="59">
        <v>0</v>
      </c>
      <c r="CI15" s="59">
        <v>0</v>
      </c>
      <c r="CJ15" s="59">
        <v>0</v>
      </c>
      <c r="CK15" s="59">
        <v>0</v>
      </c>
      <c r="CL15" s="59">
        <v>0</v>
      </c>
      <c r="CM15" s="59">
        <v>0</v>
      </c>
      <c r="CN15" s="59">
        <v>320.25299999999999</v>
      </c>
      <c r="CO15" s="59">
        <v>204.614</v>
      </c>
      <c r="CP15" s="59">
        <v>181.298</v>
      </c>
      <c r="CQ15" s="59">
        <v>706.16499999999996</v>
      </c>
      <c r="CR15" s="59">
        <v>141.864</v>
      </c>
      <c r="CS15" s="59">
        <v>848.03</v>
      </c>
      <c r="CT15" s="59">
        <v>2.5000000000000001E-2</v>
      </c>
      <c r="CU15" s="59">
        <v>0</v>
      </c>
      <c r="CV15" s="59">
        <v>0</v>
      </c>
      <c r="CW15" s="59">
        <v>2.5000000000000001E-2</v>
      </c>
      <c r="CX15" s="59">
        <v>0</v>
      </c>
      <c r="CY15" s="59">
        <v>2.5000000000000001E-2</v>
      </c>
      <c r="CZ15" s="59">
        <v>17.202999999999999</v>
      </c>
      <c r="DA15" s="59">
        <v>1.1120000000000001</v>
      </c>
      <c r="DB15" s="59">
        <v>0.47099999999999997</v>
      </c>
      <c r="DC15" s="59">
        <v>18.786000000000001</v>
      </c>
      <c r="DD15" s="59">
        <v>0</v>
      </c>
      <c r="DE15" s="59">
        <v>18.786000000000001</v>
      </c>
      <c r="DF15" s="59">
        <v>234.214</v>
      </c>
      <c r="DG15" s="59">
        <v>55.856999999999999</v>
      </c>
      <c r="DH15" s="59">
        <v>12.494</v>
      </c>
      <c r="DI15" s="59">
        <v>302.565</v>
      </c>
      <c r="DJ15" s="59">
        <v>1.9159999999999999</v>
      </c>
      <c r="DK15" s="59">
        <v>304.48099999999999</v>
      </c>
      <c r="DL15" s="59">
        <v>212.71700000000001</v>
      </c>
      <c r="DM15" s="59">
        <v>232.44900000000001</v>
      </c>
      <c r="DN15" s="59">
        <v>189.768</v>
      </c>
      <c r="DO15" s="59">
        <v>634.93399999999997</v>
      </c>
      <c r="DP15" s="59">
        <v>56.572000000000003</v>
      </c>
      <c r="DQ15" s="59">
        <v>691.50599999999997</v>
      </c>
      <c r="DR15" s="59">
        <v>11.367000000000001</v>
      </c>
      <c r="DS15" s="59">
        <v>46.536000000000001</v>
      </c>
      <c r="DT15" s="59">
        <v>156.53899999999999</v>
      </c>
      <c r="DU15" s="59">
        <v>214.441</v>
      </c>
      <c r="DV15" s="59">
        <v>211.422</v>
      </c>
      <c r="DW15" s="59">
        <v>425.863</v>
      </c>
      <c r="DX15" s="59">
        <v>0.42399999999999999</v>
      </c>
      <c r="DY15" s="59">
        <v>0.93</v>
      </c>
      <c r="DZ15" s="59">
        <v>3.4009999999999998</v>
      </c>
      <c r="EA15" s="59">
        <v>4.7549999999999999</v>
      </c>
      <c r="EB15" s="59">
        <v>37.088000000000001</v>
      </c>
      <c r="EC15" s="59">
        <v>41.843000000000004</v>
      </c>
      <c r="ED15" s="59">
        <v>0</v>
      </c>
      <c r="EE15" s="59">
        <v>0</v>
      </c>
      <c r="EF15" s="59">
        <v>0.51800000000000002</v>
      </c>
      <c r="EG15" s="59">
        <v>0.51800000000000002</v>
      </c>
      <c r="EH15" s="59">
        <v>0</v>
      </c>
      <c r="EI15" s="59">
        <v>0.51800000000000002</v>
      </c>
      <c r="EJ15" s="59">
        <v>475.95</v>
      </c>
      <c r="EK15" s="59">
        <v>336.88299999999998</v>
      </c>
      <c r="EL15" s="59">
        <v>363.19099999999997</v>
      </c>
      <c r="EM15" s="59">
        <v>1176.0239999999999</v>
      </c>
      <c r="EN15" s="59">
        <v>306.99700000000001</v>
      </c>
      <c r="EO15" s="59">
        <v>1483.021</v>
      </c>
      <c r="EP15" s="59">
        <v>0.184</v>
      </c>
      <c r="EQ15" s="59">
        <v>0</v>
      </c>
      <c r="ER15" s="59">
        <v>0</v>
      </c>
      <c r="ES15" s="59">
        <v>0.184</v>
      </c>
      <c r="ET15" s="59">
        <v>0</v>
      </c>
      <c r="EU15" s="59">
        <v>0.184</v>
      </c>
      <c r="EV15" s="59">
        <v>4.75</v>
      </c>
      <c r="EW15" s="59">
        <v>0.24</v>
      </c>
      <c r="EX15" s="59">
        <v>0</v>
      </c>
      <c r="EY15" s="59">
        <v>4.99</v>
      </c>
      <c r="EZ15" s="59">
        <v>0</v>
      </c>
      <c r="FA15" s="59">
        <v>4.99</v>
      </c>
      <c r="FB15" s="59">
        <v>11.782</v>
      </c>
      <c r="FC15" s="59">
        <v>5.6449999999999996</v>
      </c>
      <c r="FD15" s="59">
        <v>0.42599999999999999</v>
      </c>
      <c r="FE15" s="59">
        <v>17.853999999999999</v>
      </c>
      <c r="FF15" s="59">
        <v>0</v>
      </c>
      <c r="FG15" s="59">
        <v>17.853999999999999</v>
      </c>
      <c r="FH15" s="59">
        <v>8.4339999999999993</v>
      </c>
      <c r="FI15" s="59">
        <v>11.019</v>
      </c>
      <c r="FJ15" s="59">
        <v>3.7509999999999999</v>
      </c>
      <c r="FK15" s="59">
        <v>23.204000000000001</v>
      </c>
      <c r="FL15" s="59">
        <v>1.774</v>
      </c>
      <c r="FM15" s="59">
        <v>24.978000000000002</v>
      </c>
      <c r="FN15" s="59">
        <v>0</v>
      </c>
      <c r="FO15" s="59">
        <v>1.28</v>
      </c>
      <c r="FP15" s="59">
        <v>6.766</v>
      </c>
      <c r="FQ15" s="59">
        <v>8.0470000000000006</v>
      </c>
      <c r="FR15" s="59">
        <v>2.0619999999999998</v>
      </c>
      <c r="FS15" s="59">
        <v>10.109</v>
      </c>
      <c r="FT15" s="59">
        <v>0</v>
      </c>
      <c r="FU15" s="59">
        <v>0.49099999999999999</v>
      </c>
      <c r="FV15" s="59">
        <v>0</v>
      </c>
      <c r="FW15" s="59">
        <v>0.49099999999999999</v>
      </c>
      <c r="FX15" s="59">
        <v>1.8280000000000001</v>
      </c>
      <c r="FY15" s="59">
        <v>2.319</v>
      </c>
      <c r="FZ15" s="59">
        <v>0</v>
      </c>
      <c r="GA15" s="59">
        <v>0</v>
      </c>
      <c r="GB15" s="59">
        <v>0</v>
      </c>
      <c r="GC15" s="59">
        <v>0</v>
      </c>
      <c r="GD15" s="59">
        <v>0</v>
      </c>
      <c r="GE15" s="59">
        <v>0</v>
      </c>
      <c r="GF15" s="59">
        <v>25.15</v>
      </c>
      <c r="GG15" s="59">
        <v>18.675999999999998</v>
      </c>
      <c r="GH15" s="59">
        <v>10.943</v>
      </c>
      <c r="GI15" s="59">
        <v>54.768999999999998</v>
      </c>
      <c r="GJ15" s="59">
        <v>5.6639999999999997</v>
      </c>
      <c r="GK15" s="59">
        <v>60.433</v>
      </c>
      <c r="GL15" s="59">
        <v>6.3250000000000002</v>
      </c>
      <c r="GM15" s="59">
        <v>0</v>
      </c>
      <c r="GN15" s="59">
        <v>0</v>
      </c>
      <c r="GO15" s="59">
        <v>6.3250000000000002</v>
      </c>
      <c r="GP15" s="59">
        <v>0</v>
      </c>
      <c r="GQ15" s="59">
        <v>6.3250000000000002</v>
      </c>
      <c r="GR15" s="59">
        <v>36.728000000000002</v>
      </c>
      <c r="GS15" s="59">
        <v>0</v>
      </c>
      <c r="GT15" s="59">
        <v>0</v>
      </c>
      <c r="GU15" s="59">
        <v>36.728000000000002</v>
      </c>
      <c r="GV15" s="59">
        <v>0</v>
      </c>
      <c r="GW15" s="59">
        <v>36.728000000000002</v>
      </c>
      <c r="GX15" s="59">
        <v>204.78</v>
      </c>
      <c r="GY15" s="59">
        <v>17.361000000000001</v>
      </c>
      <c r="GZ15" s="59">
        <v>4.1929999999999996</v>
      </c>
      <c r="HA15" s="59">
        <v>226.33500000000001</v>
      </c>
      <c r="HB15" s="59">
        <v>0.434</v>
      </c>
      <c r="HC15" s="59">
        <v>226.768</v>
      </c>
      <c r="HD15" s="59">
        <v>147.80799999999999</v>
      </c>
      <c r="HE15" s="59">
        <v>74.677999999999997</v>
      </c>
      <c r="HF15" s="59">
        <v>34.603000000000002</v>
      </c>
      <c r="HG15" s="59">
        <v>257.089</v>
      </c>
      <c r="HH15" s="59">
        <v>11.898999999999999</v>
      </c>
      <c r="HI15" s="59">
        <v>268.988</v>
      </c>
      <c r="HJ15" s="59">
        <v>7.5430000000000001</v>
      </c>
      <c r="HK15" s="59">
        <v>22.311</v>
      </c>
      <c r="HL15" s="59">
        <v>38.433999999999997</v>
      </c>
      <c r="HM15" s="59">
        <v>68.289000000000001</v>
      </c>
      <c r="HN15" s="59">
        <v>43.023000000000003</v>
      </c>
      <c r="HO15" s="59">
        <v>111.312</v>
      </c>
      <c r="HP15" s="59">
        <v>1.034</v>
      </c>
      <c r="HQ15" s="59">
        <v>1.9890000000000001</v>
      </c>
      <c r="HR15" s="59">
        <v>2.83</v>
      </c>
      <c r="HS15" s="59">
        <v>5.8520000000000003</v>
      </c>
      <c r="HT15" s="59">
        <v>14.773999999999999</v>
      </c>
      <c r="HU15" s="59">
        <v>20.626000000000001</v>
      </c>
      <c r="HV15" s="59">
        <v>0.51900000000000002</v>
      </c>
      <c r="HW15" s="59">
        <v>0.52</v>
      </c>
      <c r="HX15" s="59">
        <v>0.60799999999999998</v>
      </c>
      <c r="HY15" s="59">
        <v>1.647</v>
      </c>
      <c r="HZ15" s="59">
        <v>0.48499999999999999</v>
      </c>
      <c r="IA15" s="59">
        <v>2.1320000000000001</v>
      </c>
      <c r="IB15" s="59">
        <v>404.73599999999999</v>
      </c>
      <c r="IC15" s="59">
        <v>116.86</v>
      </c>
      <c r="ID15" s="59">
        <v>80.668000000000006</v>
      </c>
      <c r="IE15" s="59">
        <v>602.26400000000001</v>
      </c>
      <c r="IF15" s="59">
        <v>70.616</v>
      </c>
      <c r="IG15" s="59">
        <v>672.88</v>
      </c>
      <c r="IH15" s="59">
        <v>6.5330000000000004</v>
      </c>
      <c r="II15" s="59">
        <v>0</v>
      </c>
      <c r="IJ15" s="59">
        <v>0</v>
      </c>
      <c r="IK15" s="59">
        <v>6.5330000000000004</v>
      </c>
      <c r="IL15" s="59">
        <v>0</v>
      </c>
      <c r="IM15" s="59">
        <v>6.5330000000000004</v>
      </c>
      <c r="IN15" s="59">
        <v>58.680999999999997</v>
      </c>
      <c r="IO15" s="59">
        <v>1.3520000000000001</v>
      </c>
      <c r="IP15" s="59">
        <v>0.47099999999999997</v>
      </c>
      <c r="IQ15" s="59">
        <v>60.503999999999998</v>
      </c>
    </row>
    <row r="16" spans="1:251">
      <c r="A16" s="9">
        <v>40330</v>
      </c>
      <c r="B16" s="59">
        <v>0.215</v>
      </c>
      <c r="C16" s="59">
        <v>0</v>
      </c>
      <c r="D16" s="59">
        <v>0</v>
      </c>
      <c r="E16" s="59">
        <v>0.215</v>
      </c>
      <c r="F16" s="59">
        <v>0</v>
      </c>
      <c r="G16" s="59">
        <v>0.215</v>
      </c>
      <c r="H16" s="59">
        <v>7.4889999999999999</v>
      </c>
      <c r="I16" s="59">
        <v>7.3999999999999996E-2</v>
      </c>
      <c r="J16" s="59">
        <v>0.23200000000000001</v>
      </c>
      <c r="K16" s="59">
        <v>7.7949999999999999</v>
      </c>
      <c r="L16" s="59">
        <v>0</v>
      </c>
      <c r="M16" s="59">
        <v>7.7949999999999999</v>
      </c>
      <c r="N16" s="59">
        <v>92.841999999999999</v>
      </c>
      <c r="O16" s="59">
        <v>22.542000000000002</v>
      </c>
      <c r="P16" s="59">
        <v>6.9370000000000003</v>
      </c>
      <c r="Q16" s="59">
        <v>122.321</v>
      </c>
      <c r="R16" s="59">
        <v>0.64700000000000002</v>
      </c>
      <c r="S16" s="59">
        <v>122.967</v>
      </c>
      <c r="T16" s="59">
        <v>65.135999999999996</v>
      </c>
      <c r="U16" s="59">
        <v>92.123999999999995</v>
      </c>
      <c r="V16" s="59">
        <v>81.808999999999997</v>
      </c>
      <c r="W16" s="59">
        <v>239.06899999999999</v>
      </c>
      <c r="X16" s="59">
        <v>27.123000000000001</v>
      </c>
      <c r="Y16" s="59">
        <v>266.19299999999998</v>
      </c>
      <c r="Z16" s="59">
        <v>4.55</v>
      </c>
      <c r="AA16" s="59">
        <v>27.227</v>
      </c>
      <c r="AB16" s="59">
        <v>74.311000000000007</v>
      </c>
      <c r="AC16" s="59">
        <v>106.08799999999999</v>
      </c>
      <c r="AD16" s="59">
        <v>118.41200000000001</v>
      </c>
      <c r="AE16" s="59">
        <v>224.5</v>
      </c>
      <c r="AF16" s="59">
        <v>0.26500000000000001</v>
      </c>
      <c r="AG16" s="59">
        <v>0.56399999999999995</v>
      </c>
      <c r="AH16" s="59">
        <v>1.4570000000000001</v>
      </c>
      <c r="AI16" s="59">
        <v>2.286</v>
      </c>
      <c r="AJ16" s="59">
        <v>19.928999999999998</v>
      </c>
      <c r="AK16" s="59">
        <v>22.215</v>
      </c>
      <c r="AL16" s="59">
        <v>0</v>
      </c>
      <c r="AM16" s="59">
        <v>0</v>
      </c>
      <c r="AN16" s="59">
        <v>0</v>
      </c>
      <c r="AO16" s="59">
        <v>0</v>
      </c>
      <c r="AP16" s="59">
        <v>0</v>
      </c>
      <c r="AQ16" s="59">
        <v>0</v>
      </c>
      <c r="AR16" s="59">
        <v>170.49600000000001</v>
      </c>
      <c r="AS16" s="59">
        <v>142.53200000000001</v>
      </c>
      <c r="AT16" s="59">
        <v>164.74700000000001</v>
      </c>
      <c r="AU16" s="59">
        <v>477.77499999999998</v>
      </c>
      <c r="AV16" s="59">
        <v>166.11</v>
      </c>
      <c r="AW16" s="59">
        <v>643.88499999999999</v>
      </c>
      <c r="AX16" s="59">
        <v>0.58499999999999996</v>
      </c>
      <c r="AY16" s="59">
        <v>0</v>
      </c>
      <c r="AZ16" s="59">
        <v>0</v>
      </c>
      <c r="BA16" s="59">
        <v>0.58499999999999996</v>
      </c>
      <c r="BB16" s="59">
        <v>0</v>
      </c>
      <c r="BC16" s="59">
        <v>0.58499999999999996</v>
      </c>
      <c r="BD16" s="59">
        <v>13.872999999999999</v>
      </c>
      <c r="BE16" s="59">
        <v>0.21199999999999999</v>
      </c>
      <c r="BF16" s="59">
        <v>0</v>
      </c>
      <c r="BG16" s="59">
        <v>14.084</v>
      </c>
      <c r="BH16" s="59">
        <v>0</v>
      </c>
      <c r="BI16" s="59">
        <v>14.084</v>
      </c>
      <c r="BJ16" s="59">
        <v>157.77199999999999</v>
      </c>
      <c r="BK16" s="59">
        <v>29.722999999999999</v>
      </c>
      <c r="BL16" s="59">
        <v>5.2560000000000002</v>
      </c>
      <c r="BM16" s="59">
        <v>192.751</v>
      </c>
      <c r="BN16" s="59">
        <v>0.39</v>
      </c>
      <c r="BO16" s="59">
        <v>193.142</v>
      </c>
      <c r="BP16" s="59">
        <v>155.98400000000001</v>
      </c>
      <c r="BQ16" s="59">
        <v>143.977</v>
      </c>
      <c r="BR16" s="59">
        <v>95.522999999999996</v>
      </c>
      <c r="BS16" s="59">
        <v>395.483</v>
      </c>
      <c r="BT16" s="59">
        <v>24.602</v>
      </c>
      <c r="BU16" s="59">
        <v>420.08499999999998</v>
      </c>
      <c r="BV16" s="59">
        <v>3.7919999999999998</v>
      </c>
      <c r="BW16" s="59">
        <v>30.120999999999999</v>
      </c>
      <c r="BX16" s="59">
        <v>83.96</v>
      </c>
      <c r="BY16" s="59">
        <v>117.872</v>
      </c>
      <c r="BZ16" s="59">
        <v>100.152</v>
      </c>
      <c r="CA16" s="59">
        <v>218.02500000000001</v>
      </c>
      <c r="CB16" s="59">
        <v>0.217</v>
      </c>
      <c r="CC16" s="59">
        <v>1.0129999999999999</v>
      </c>
      <c r="CD16" s="59">
        <v>2.9249999999999998</v>
      </c>
      <c r="CE16" s="59">
        <v>4.1550000000000002</v>
      </c>
      <c r="CF16" s="59">
        <v>14.814</v>
      </c>
      <c r="CG16" s="59">
        <v>18.97</v>
      </c>
      <c r="CH16" s="59">
        <v>0</v>
      </c>
      <c r="CI16" s="59">
        <v>0</v>
      </c>
      <c r="CJ16" s="59">
        <v>0.41399999999999998</v>
      </c>
      <c r="CK16" s="59">
        <v>0.41399999999999998</v>
      </c>
      <c r="CL16" s="59">
        <v>0</v>
      </c>
      <c r="CM16" s="59">
        <v>0.41399999999999998</v>
      </c>
      <c r="CN16" s="59">
        <v>332.22300000000001</v>
      </c>
      <c r="CO16" s="59">
        <v>205.04400000000001</v>
      </c>
      <c r="CP16" s="59">
        <v>188.077</v>
      </c>
      <c r="CQ16" s="59">
        <v>725.34500000000003</v>
      </c>
      <c r="CR16" s="59">
        <v>139.959</v>
      </c>
      <c r="CS16" s="59">
        <v>865.30399999999997</v>
      </c>
      <c r="CT16" s="59">
        <v>0.8</v>
      </c>
      <c r="CU16" s="59">
        <v>0</v>
      </c>
      <c r="CV16" s="59">
        <v>0</v>
      </c>
      <c r="CW16" s="59">
        <v>0.8</v>
      </c>
      <c r="CX16" s="59">
        <v>0</v>
      </c>
      <c r="CY16" s="59">
        <v>0.8</v>
      </c>
      <c r="CZ16" s="59">
        <v>21.361000000000001</v>
      </c>
      <c r="DA16" s="59">
        <v>0.28599999999999998</v>
      </c>
      <c r="DB16" s="59">
        <v>0.23200000000000001</v>
      </c>
      <c r="DC16" s="59">
        <v>21.879000000000001</v>
      </c>
      <c r="DD16" s="59">
        <v>0</v>
      </c>
      <c r="DE16" s="59">
        <v>21.879000000000001</v>
      </c>
      <c r="DF16" s="59">
        <v>250.614</v>
      </c>
      <c r="DG16" s="59">
        <v>52.265000000000001</v>
      </c>
      <c r="DH16" s="59">
        <v>12.194000000000001</v>
      </c>
      <c r="DI16" s="59">
        <v>315.072</v>
      </c>
      <c r="DJ16" s="59">
        <v>1.0369999999999999</v>
      </c>
      <c r="DK16" s="59">
        <v>316.10899999999998</v>
      </c>
      <c r="DL16" s="59">
        <v>221.12</v>
      </c>
      <c r="DM16" s="59">
        <v>236.101</v>
      </c>
      <c r="DN16" s="59">
        <v>177.33199999999999</v>
      </c>
      <c r="DO16" s="59">
        <v>634.553</v>
      </c>
      <c r="DP16" s="59">
        <v>51.725000000000001</v>
      </c>
      <c r="DQ16" s="59">
        <v>686.27800000000002</v>
      </c>
      <c r="DR16" s="59">
        <v>8.3420000000000005</v>
      </c>
      <c r="DS16" s="59">
        <v>57.347999999999999</v>
      </c>
      <c r="DT16" s="59">
        <v>158.27099999999999</v>
      </c>
      <c r="DU16" s="59">
        <v>223.96100000000001</v>
      </c>
      <c r="DV16" s="59">
        <v>218.56399999999999</v>
      </c>
      <c r="DW16" s="59">
        <v>442.52499999999998</v>
      </c>
      <c r="DX16" s="59">
        <v>0.48199999999999998</v>
      </c>
      <c r="DY16" s="59">
        <v>1.577</v>
      </c>
      <c r="DZ16" s="59">
        <v>4.3819999999999997</v>
      </c>
      <c r="EA16" s="59">
        <v>6.4420000000000002</v>
      </c>
      <c r="EB16" s="59">
        <v>34.743000000000002</v>
      </c>
      <c r="EC16" s="59">
        <v>41.185000000000002</v>
      </c>
      <c r="ED16" s="59">
        <v>0</v>
      </c>
      <c r="EE16" s="59">
        <v>0</v>
      </c>
      <c r="EF16" s="59">
        <v>0.41399999999999998</v>
      </c>
      <c r="EG16" s="59">
        <v>0.41399999999999998</v>
      </c>
      <c r="EH16" s="59">
        <v>0</v>
      </c>
      <c r="EI16" s="59">
        <v>0.41399999999999998</v>
      </c>
      <c r="EJ16" s="59">
        <v>502.71899999999999</v>
      </c>
      <c r="EK16" s="59">
        <v>347.57600000000002</v>
      </c>
      <c r="EL16" s="59">
        <v>352.82400000000001</v>
      </c>
      <c r="EM16" s="59">
        <v>1203.1189999999999</v>
      </c>
      <c r="EN16" s="59">
        <v>306.06900000000002</v>
      </c>
      <c r="EO16" s="59">
        <v>1509.1890000000001</v>
      </c>
      <c r="EP16" s="59">
        <v>0.10299999999999999</v>
      </c>
      <c r="EQ16" s="59">
        <v>0</v>
      </c>
      <c r="ER16" s="59">
        <v>0</v>
      </c>
      <c r="ES16" s="59">
        <v>0.10299999999999999</v>
      </c>
      <c r="ET16" s="59">
        <v>0</v>
      </c>
      <c r="EU16" s="59">
        <v>0.10299999999999999</v>
      </c>
      <c r="EV16" s="59">
        <v>2.1989999999999998</v>
      </c>
      <c r="EW16" s="59">
        <v>0</v>
      </c>
      <c r="EX16" s="59">
        <v>0.23400000000000001</v>
      </c>
      <c r="EY16" s="59">
        <v>2.4329999999999998</v>
      </c>
      <c r="EZ16" s="59">
        <v>0</v>
      </c>
      <c r="FA16" s="59">
        <v>2.4329999999999998</v>
      </c>
      <c r="FB16" s="59">
        <v>13.922000000000001</v>
      </c>
      <c r="FC16" s="59">
        <v>5.3979999999999997</v>
      </c>
      <c r="FD16" s="59">
        <v>1.0129999999999999</v>
      </c>
      <c r="FE16" s="59">
        <v>20.332999999999998</v>
      </c>
      <c r="FF16" s="59">
        <v>0</v>
      </c>
      <c r="FG16" s="59">
        <v>20.332999999999998</v>
      </c>
      <c r="FH16" s="59">
        <v>5.2990000000000004</v>
      </c>
      <c r="FI16" s="59">
        <v>10.034000000000001</v>
      </c>
      <c r="FJ16" s="59">
        <v>5.8159999999999998</v>
      </c>
      <c r="FK16" s="59">
        <v>21.149000000000001</v>
      </c>
      <c r="FL16" s="59">
        <v>1.9279999999999999</v>
      </c>
      <c r="FM16" s="59">
        <v>23.077000000000002</v>
      </c>
      <c r="FN16" s="59">
        <v>0.217</v>
      </c>
      <c r="FO16" s="59">
        <v>2.0419999999999998</v>
      </c>
      <c r="FP16" s="59">
        <v>3.379</v>
      </c>
      <c r="FQ16" s="59">
        <v>5.6379999999999999</v>
      </c>
      <c r="FR16" s="59">
        <v>4.7290000000000001</v>
      </c>
      <c r="FS16" s="59">
        <v>10.367000000000001</v>
      </c>
      <c r="FT16" s="59">
        <v>0</v>
      </c>
      <c r="FU16" s="59">
        <v>0</v>
      </c>
      <c r="FV16" s="59">
        <v>0.314</v>
      </c>
      <c r="FW16" s="59">
        <v>0.314</v>
      </c>
      <c r="FX16" s="59">
        <v>0</v>
      </c>
      <c r="FY16" s="59">
        <v>0.314</v>
      </c>
      <c r="FZ16" s="59">
        <v>0</v>
      </c>
      <c r="GA16" s="59">
        <v>0</v>
      </c>
      <c r="GB16" s="59">
        <v>0</v>
      </c>
      <c r="GC16" s="59">
        <v>0</v>
      </c>
      <c r="GD16" s="59">
        <v>0</v>
      </c>
      <c r="GE16" s="59">
        <v>0</v>
      </c>
      <c r="GF16" s="59">
        <v>21.741</v>
      </c>
      <c r="GG16" s="59">
        <v>17.474</v>
      </c>
      <c r="GH16" s="59">
        <v>10.756</v>
      </c>
      <c r="GI16" s="59">
        <v>49.970999999999997</v>
      </c>
      <c r="GJ16" s="59">
        <v>6.657</v>
      </c>
      <c r="GK16" s="59">
        <v>56.627000000000002</v>
      </c>
      <c r="GL16" s="59">
        <v>2.7770000000000001</v>
      </c>
      <c r="GM16" s="59">
        <v>0</v>
      </c>
      <c r="GN16" s="59">
        <v>0</v>
      </c>
      <c r="GO16" s="59">
        <v>2.7770000000000001</v>
      </c>
      <c r="GP16" s="59">
        <v>0</v>
      </c>
      <c r="GQ16" s="59">
        <v>2.7770000000000001</v>
      </c>
      <c r="GR16" s="59">
        <v>33.579000000000001</v>
      </c>
      <c r="GS16" s="59">
        <v>1.851</v>
      </c>
      <c r="GT16" s="59">
        <v>0</v>
      </c>
      <c r="GU16" s="59">
        <v>35.43</v>
      </c>
      <c r="GV16" s="59">
        <v>0</v>
      </c>
      <c r="GW16" s="59">
        <v>35.43</v>
      </c>
      <c r="GX16" s="59">
        <v>216.084</v>
      </c>
      <c r="GY16" s="59">
        <v>22.925000000000001</v>
      </c>
      <c r="GZ16" s="59">
        <v>2.625</v>
      </c>
      <c r="HA16" s="59">
        <v>241.63399999999999</v>
      </c>
      <c r="HB16" s="59">
        <v>0.77900000000000003</v>
      </c>
      <c r="HC16" s="59">
        <v>242.41300000000001</v>
      </c>
      <c r="HD16" s="59">
        <v>140.928</v>
      </c>
      <c r="HE16" s="59">
        <v>72.168999999999997</v>
      </c>
      <c r="HF16" s="59">
        <v>37.987000000000002</v>
      </c>
      <c r="HG16" s="59">
        <v>251.084</v>
      </c>
      <c r="HH16" s="59">
        <v>11.558999999999999</v>
      </c>
      <c r="HI16" s="59">
        <v>262.64299999999997</v>
      </c>
      <c r="HJ16" s="59">
        <v>7.1189999999999998</v>
      </c>
      <c r="HK16" s="59">
        <v>20.998999999999999</v>
      </c>
      <c r="HL16" s="59">
        <v>47.036999999999999</v>
      </c>
      <c r="HM16" s="59">
        <v>75.155000000000001</v>
      </c>
      <c r="HN16" s="59">
        <v>51.018000000000001</v>
      </c>
      <c r="HO16" s="59">
        <v>126.173</v>
      </c>
      <c r="HP16" s="59">
        <v>1.1859999999999999</v>
      </c>
      <c r="HQ16" s="59">
        <v>1.3120000000000001</v>
      </c>
      <c r="HR16" s="59">
        <v>3.7349999999999999</v>
      </c>
      <c r="HS16" s="59">
        <v>6.2329999999999997</v>
      </c>
      <c r="HT16" s="59">
        <v>13.29</v>
      </c>
      <c r="HU16" s="59">
        <v>19.523</v>
      </c>
      <c r="HV16" s="59">
        <v>0</v>
      </c>
      <c r="HW16" s="59">
        <v>0.26800000000000002</v>
      </c>
      <c r="HX16" s="59">
        <v>0.78800000000000003</v>
      </c>
      <c r="HY16" s="59">
        <v>1.056</v>
      </c>
      <c r="HZ16" s="59">
        <v>0</v>
      </c>
      <c r="IA16" s="59">
        <v>1.056</v>
      </c>
      <c r="IB16" s="59">
        <v>401.67200000000003</v>
      </c>
      <c r="IC16" s="59">
        <v>119.52500000000001</v>
      </c>
      <c r="ID16" s="59">
        <v>92.171999999999997</v>
      </c>
      <c r="IE16" s="59">
        <v>613.36900000000003</v>
      </c>
      <c r="IF16" s="59">
        <v>76.644999999999996</v>
      </c>
      <c r="IG16" s="59">
        <v>690.01400000000001</v>
      </c>
      <c r="IH16" s="59">
        <v>3.6789999999999998</v>
      </c>
      <c r="II16" s="59">
        <v>0</v>
      </c>
      <c r="IJ16" s="59">
        <v>0</v>
      </c>
      <c r="IK16" s="59">
        <v>3.6789999999999998</v>
      </c>
      <c r="IL16" s="59">
        <v>0</v>
      </c>
      <c r="IM16" s="59">
        <v>3.6789999999999998</v>
      </c>
      <c r="IN16" s="59">
        <v>57.139000000000003</v>
      </c>
      <c r="IO16" s="59">
        <v>2.137</v>
      </c>
      <c r="IP16" s="59">
        <v>0.46600000000000003</v>
      </c>
      <c r="IQ16" s="59">
        <v>59.741999999999997</v>
      </c>
    </row>
    <row r="17" spans="1:251">
      <c r="A17" s="9">
        <v>40695</v>
      </c>
      <c r="B17" s="59">
        <v>0.51900000000000002</v>
      </c>
      <c r="C17" s="59">
        <v>0.41399999999999998</v>
      </c>
      <c r="D17" s="59">
        <v>0</v>
      </c>
      <c r="E17" s="59">
        <v>0.93300000000000005</v>
      </c>
      <c r="F17" s="59">
        <v>0</v>
      </c>
      <c r="G17" s="59">
        <v>0.93300000000000005</v>
      </c>
      <c r="H17" s="59">
        <v>7.5039999999999996</v>
      </c>
      <c r="I17" s="59">
        <v>1.379</v>
      </c>
      <c r="J17" s="59">
        <v>0.29499999999999998</v>
      </c>
      <c r="K17" s="59">
        <v>9.1780000000000008</v>
      </c>
      <c r="L17" s="59">
        <v>0</v>
      </c>
      <c r="M17" s="59">
        <v>9.1780000000000008</v>
      </c>
      <c r="N17" s="59">
        <v>76.927999999999997</v>
      </c>
      <c r="O17" s="59">
        <v>26.225999999999999</v>
      </c>
      <c r="P17" s="59">
        <v>4.5949999999999998</v>
      </c>
      <c r="Q17" s="59">
        <v>107.749</v>
      </c>
      <c r="R17" s="59">
        <v>1.36</v>
      </c>
      <c r="S17" s="59">
        <v>109.10899999999999</v>
      </c>
      <c r="T17" s="59">
        <v>81.260999999999996</v>
      </c>
      <c r="U17" s="59">
        <v>88.197999999999993</v>
      </c>
      <c r="V17" s="59">
        <v>88.212999999999994</v>
      </c>
      <c r="W17" s="59">
        <v>257.67200000000003</v>
      </c>
      <c r="X17" s="59">
        <v>32.231999999999999</v>
      </c>
      <c r="Y17" s="59">
        <v>289.904</v>
      </c>
      <c r="Z17" s="59">
        <v>3.2040000000000002</v>
      </c>
      <c r="AA17" s="59">
        <v>25.103999999999999</v>
      </c>
      <c r="AB17" s="59">
        <v>75.674999999999997</v>
      </c>
      <c r="AC17" s="59">
        <v>103.983</v>
      </c>
      <c r="AD17" s="59">
        <v>122.767</v>
      </c>
      <c r="AE17" s="59">
        <v>226.75</v>
      </c>
      <c r="AF17" s="59">
        <v>0.16600000000000001</v>
      </c>
      <c r="AG17" s="59">
        <v>0.40799999999999997</v>
      </c>
      <c r="AH17" s="59">
        <v>3.2690000000000001</v>
      </c>
      <c r="AI17" s="59">
        <v>3.8420000000000001</v>
      </c>
      <c r="AJ17" s="59">
        <v>19.149999999999999</v>
      </c>
      <c r="AK17" s="59">
        <v>22.992000000000001</v>
      </c>
      <c r="AL17" s="59">
        <v>0</v>
      </c>
      <c r="AM17" s="59">
        <v>0</v>
      </c>
      <c r="AN17" s="59">
        <v>0</v>
      </c>
      <c r="AO17" s="59">
        <v>0</v>
      </c>
      <c r="AP17" s="59">
        <v>0.377</v>
      </c>
      <c r="AQ17" s="59">
        <v>0.377</v>
      </c>
      <c r="AR17" s="59">
        <v>169.58099999999999</v>
      </c>
      <c r="AS17" s="59">
        <v>141.72900000000001</v>
      </c>
      <c r="AT17" s="59">
        <v>172.04599999999999</v>
      </c>
      <c r="AU17" s="59">
        <v>483.35700000000003</v>
      </c>
      <c r="AV17" s="59">
        <v>175.887</v>
      </c>
      <c r="AW17" s="59">
        <v>659.24400000000003</v>
      </c>
      <c r="AX17" s="59">
        <v>0.67800000000000005</v>
      </c>
      <c r="AY17" s="59">
        <v>0</v>
      </c>
      <c r="AZ17" s="59">
        <v>0</v>
      </c>
      <c r="BA17" s="59">
        <v>0.67800000000000005</v>
      </c>
      <c r="BB17" s="59">
        <v>0</v>
      </c>
      <c r="BC17" s="59">
        <v>0.67800000000000005</v>
      </c>
      <c r="BD17" s="59">
        <v>11.351000000000001</v>
      </c>
      <c r="BE17" s="59">
        <v>0.5</v>
      </c>
      <c r="BF17" s="59">
        <v>0</v>
      </c>
      <c r="BG17" s="59">
        <v>11.851000000000001</v>
      </c>
      <c r="BH17" s="59">
        <v>0</v>
      </c>
      <c r="BI17" s="59">
        <v>11.851000000000001</v>
      </c>
      <c r="BJ17" s="59">
        <v>159.774</v>
      </c>
      <c r="BK17" s="59">
        <v>27.405000000000001</v>
      </c>
      <c r="BL17" s="59">
        <v>1.7050000000000001</v>
      </c>
      <c r="BM17" s="59">
        <v>188.88399999999999</v>
      </c>
      <c r="BN17" s="59">
        <v>0</v>
      </c>
      <c r="BO17" s="59">
        <v>188.88399999999999</v>
      </c>
      <c r="BP17" s="59">
        <v>154.768</v>
      </c>
      <c r="BQ17" s="59">
        <v>154.81399999999999</v>
      </c>
      <c r="BR17" s="59">
        <v>98.932000000000002</v>
      </c>
      <c r="BS17" s="59">
        <v>408.51499999999999</v>
      </c>
      <c r="BT17" s="59">
        <v>19.641999999999999</v>
      </c>
      <c r="BU17" s="59">
        <v>428.15600000000001</v>
      </c>
      <c r="BV17" s="59">
        <v>4.6779999999999999</v>
      </c>
      <c r="BW17" s="59">
        <v>41.795000000000002</v>
      </c>
      <c r="BX17" s="59">
        <v>87.304000000000002</v>
      </c>
      <c r="BY17" s="59">
        <v>133.77699999999999</v>
      </c>
      <c r="BZ17" s="59">
        <v>104.879</v>
      </c>
      <c r="CA17" s="59">
        <v>238.65600000000001</v>
      </c>
      <c r="CB17" s="59">
        <v>1.2849999999999999</v>
      </c>
      <c r="CC17" s="59">
        <v>0.222</v>
      </c>
      <c r="CD17" s="59">
        <v>2.5110000000000001</v>
      </c>
      <c r="CE17" s="59">
        <v>4.0179999999999998</v>
      </c>
      <c r="CF17" s="59">
        <v>20.361000000000001</v>
      </c>
      <c r="CG17" s="59">
        <v>24.378</v>
      </c>
      <c r="CH17" s="59">
        <v>0</v>
      </c>
      <c r="CI17" s="59">
        <v>0</v>
      </c>
      <c r="CJ17" s="59">
        <v>0</v>
      </c>
      <c r="CK17" s="59">
        <v>0</v>
      </c>
      <c r="CL17" s="59">
        <v>0</v>
      </c>
      <c r="CM17" s="59">
        <v>0</v>
      </c>
      <c r="CN17" s="59">
        <v>332.53300000000002</v>
      </c>
      <c r="CO17" s="59">
        <v>224.73699999999999</v>
      </c>
      <c r="CP17" s="59">
        <v>190.453</v>
      </c>
      <c r="CQ17" s="59">
        <v>747.72299999999996</v>
      </c>
      <c r="CR17" s="59">
        <v>144.881</v>
      </c>
      <c r="CS17" s="59">
        <v>892.60400000000004</v>
      </c>
      <c r="CT17" s="59">
        <v>1.1970000000000001</v>
      </c>
      <c r="CU17" s="59">
        <v>0.41399999999999998</v>
      </c>
      <c r="CV17" s="59">
        <v>0</v>
      </c>
      <c r="CW17" s="59">
        <v>1.6120000000000001</v>
      </c>
      <c r="CX17" s="59">
        <v>0</v>
      </c>
      <c r="CY17" s="59">
        <v>1.6120000000000001</v>
      </c>
      <c r="CZ17" s="59">
        <v>18.855</v>
      </c>
      <c r="DA17" s="59">
        <v>1.88</v>
      </c>
      <c r="DB17" s="59">
        <v>0.29499999999999998</v>
      </c>
      <c r="DC17" s="59">
        <v>21.029</v>
      </c>
      <c r="DD17" s="59">
        <v>0</v>
      </c>
      <c r="DE17" s="59">
        <v>21.029</v>
      </c>
      <c r="DF17" s="59">
        <v>236.70099999999999</v>
      </c>
      <c r="DG17" s="59">
        <v>53.63</v>
      </c>
      <c r="DH17" s="59">
        <v>6.3010000000000002</v>
      </c>
      <c r="DI17" s="59">
        <v>296.63200000000001</v>
      </c>
      <c r="DJ17" s="59">
        <v>1.36</v>
      </c>
      <c r="DK17" s="59">
        <v>297.99200000000002</v>
      </c>
      <c r="DL17" s="59">
        <v>236.029</v>
      </c>
      <c r="DM17" s="59">
        <v>243.012</v>
      </c>
      <c r="DN17" s="59">
        <v>187.14599999999999</v>
      </c>
      <c r="DO17" s="59">
        <v>666.18700000000001</v>
      </c>
      <c r="DP17" s="59">
        <v>51.874000000000002</v>
      </c>
      <c r="DQ17" s="59">
        <v>718.06100000000004</v>
      </c>
      <c r="DR17" s="59">
        <v>7.8819999999999997</v>
      </c>
      <c r="DS17" s="59">
        <v>66.900000000000006</v>
      </c>
      <c r="DT17" s="59">
        <v>162.97800000000001</v>
      </c>
      <c r="DU17" s="59">
        <v>237.76</v>
      </c>
      <c r="DV17" s="59">
        <v>227.64599999999999</v>
      </c>
      <c r="DW17" s="59">
        <v>465.40499999999997</v>
      </c>
      <c r="DX17" s="59">
        <v>1.4510000000000001</v>
      </c>
      <c r="DY17" s="59">
        <v>0.63</v>
      </c>
      <c r="DZ17" s="59">
        <v>5.78</v>
      </c>
      <c r="EA17" s="59">
        <v>7.86</v>
      </c>
      <c r="EB17" s="59">
        <v>39.511000000000003</v>
      </c>
      <c r="EC17" s="59">
        <v>47.371000000000002</v>
      </c>
      <c r="ED17" s="59">
        <v>0</v>
      </c>
      <c r="EE17" s="59">
        <v>0</v>
      </c>
      <c r="EF17" s="59">
        <v>0</v>
      </c>
      <c r="EG17" s="59">
        <v>0</v>
      </c>
      <c r="EH17" s="59">
        <v>0.377</v>
      </c>
      <c r="EI17" s="59">
        <v>0.377</v>
      </c>
      <c r="EJ17" s="59">
        <v>502.11399999999998</v>
      </c>
      <c r="EK17" s="59">
        <v>366.46600000000001</v>
      </c>
      <c r="EL17" s="59">
        <v>362.49900000000002</v>
      </c>
      <c r="EM17" s="59">
        <v>1231.079</v>
      </c>
      <c r="EN17" s="59">
        <v>320.76799999999997</v>
      </c>
      <c r="EO17" s="59">
        <v>1551.847</v>
      </c>
      <c r="EP17" s="59">
        <v>0.45600000000000002</v>
      </c>
      <c r="EQ17" s="59">
        <v>0</v>
      </c>
      <c r="ER17" s="59">
        <v>0</v>
      </c>
      <c r="ES17" s="59">
        <v>0.45600000000000002</v>
      </c>
      <c r="ET17" s="59">
        <v>0</v>
      </c>
      <c r="EU17" s="59">
        <v>0.45600000000000002</v>
      </c>
      <c r="EV17" s="59">
        <v>1.776</v>
      </c>
      <c r="EW17" s="59">
        <v>0</v>
      </c>
      <c r="EX17" s="59">
        <v>0</v>
      </c>
      <c r="EY17" s="59">
        <v>1.776</v>
      </c>
      <c r="EZ17" s="59">
        <v>0</v>
      </c>
      <c r="FA17" s="59">
        <v>1.776</v>
      </c>
      <c r="FB17" s="59">
        <v>10.303000000000001</v>
      </c>
      <c r="FC17" s="59">
        <v>5.319</v>
      </c>
      <c r="FD17" s="59">
        <v>0.19500000000000001</v>
      </c>
      <c r="FE17" s="59">
        <v>15.817</v>
      </c>
      <c r="FF17" s="59">
        <v>0</v>
      </c>
      <c r="FG17" s="59">
        <v>15.817</v>
      </c>
      <c r="FH17" s="59">
        <v>9.3330000000000002</v>
      </c>
      <c r="FI17" s="59">
        <v>9.7249999999999996</v>
      </c>
      <c r="FJ17" s="59">
        <v>5.8369999999999997</v>
      </c>
      <c r="FK17" s="59">
        <v>24.895</v>
      </c>
      <c r="FL17" s="59">
        <v>3.6890000000000001</v>
      </c>
      <c r="FM17" s="59">
        <v>28.584</v>
      </c>
      <c r="FN17" s="59">
        <v>0</v>
      </c>
      <c r="FO17" s="59">
        <v>2.4239999999999999</v>
      </c>
      <c r="FP17" s="59">
        <v>5.2229999999999999</v>
      </c>
      <c r="FQ17" s="59">
        <v>7.6470000000000002</v>
      </c>
      <c r="FR17" s="59">
        <v>4.2140000000000004</v>
      </c>
      <c r="FS17" s="59">
        <v>11.862</v>
      </c>
      <c r="FT17" s="59">
        <v>0</v>
      </c>
      <c r="FU17" s="59">
        <v>0</v>
      </c>
      <c r="FV17" s="59">
        <v>0</v>
      </c>
      <c r="FW17" s="59">
        <v>0</v>
      </c>
      <c r="FX17" s="59">
        <v>0.79100000000000004</v>
      </c>
      <c r="FY17" s="59">
        <v>0.79100000000000004</v>
      </c>
      <c r="FZ17" s="59">
        <v>0</v>
      </c>
      <c r="GA17" s="59">
        <v>0</v>
      </c>
      <c r="GB17" s="59">
        <v>0</v>
      </c>
      <c r="GC17" s="59">
        <v>0</v>
      </c>
      <c r="GD17" s="59">
        <v>0</v>
      </c>
      <c r="GE17" s="59">
        <v>0</v>
      </c>
      <c r="GF17" s="59">
        <v>21.869</v>
      </c>
      <c r="GG17" s="59">
        <v>17.468</v>
      </c>
      <c r="GH17" s="59">
        <v>11.255000000000001</v>
      </c>
      <c r="GI17" s="59">
        <v>50.591999999999999</v>
      </c>
      <c r="GJ17" s="59">
        <v>8.6940000000000008</v>
      </c>
      <c r="GK17" s="59">
        <v>59.286000000000001</v>
      </c>
      <c r="GL17" s="59">
        <v>4.3129999999999997</v>
      </c>
      <c r="GM17" s="59">
        <v>0</v>
      </c>
      <c r="GN17" s="59">
        <v>0</v>
      </c>
      <c r="GO17" s="59">
        <v>4.3129999999999997</v>
      </c>
      <c r="GP17" s="59">
        <v>0</v>
      </c>
      <c r="GQ17" s="59">
        <v>4.3129999999999997</v>
      </c>
      <c r="GR17" s="59">
        <v>35.856000000000002</v>
      </c>
      <c r="GS17" s="59">
        <v>0.82799999999999996</v>
      </c>
      <c r="GT17" s="59">
        <v>0.33200000000000002</v>
      </c>
      <c r="GU17" s="59">
        <v>37.015999999999998</v>
      </c>
      <c r="GV17" s="59">
        <v>0</v>
      </c>
      <c r="GW17" s="59">
        <v>37.015999999999998</v>
      </c>
      <c r="GX17" s="59">
        <v>207.417</v>
      </c>
      <c r="GY17" s="59">
        <v>16.693000000000001</v>
      </c>
      <c r="GZ17" s="59">
        <v>1.9370000000000001</v>
      </c>
      <c r="HA17" s="59">
        <v>226.04599999999999</v>
      </c>
      <c r="HB17" s="59">
        <v>0.53</v>
      </c>
      <c r="HC17" s="59">
        <v>226.577</v>
      </c>
      <c r="HD17" s="59">
        <v>145.172</v>
      </c>
      <c r="HE17" s="59">
        <v>63.722000000000001</v>
      </c>
      <c r="HF17" s="59">
        <v>37.401000000000003</v>
      </c>
      <c r="HG17" s="59">
        <v>246.29499999999999</v>
      </c>
      <c r="HH17" s="59">
        <v>12.944000000000001</v>
      </c>
      <c r="HI17" s="59">
        <v>259.23899999999998</v>
      </c>
      <c r="HJ17" s="59">
        <v>6.8380000000000001</v>
      </c>
      <c r="HK17" s="59">
        <v>21.056999999999999</v>
      </c>
      <c r="HL17" s="59">
        <v>38.170999999999999</v>
      </c>
      <c r="HM17" s="59">
        <v>66.066000000000003</v>
      </c>
      <c r="HN17" s="59">
        <v>53.317999999999998</v>
      </c>
      <c r="HO17" s="59">
        <v>119.384</v>
      </c>
      <c r="HP17" s="59">
        <v>0.11899999999999999</v>
      </c>
      <c r="HQ17" s="59">
        <v>1.911</v>
      </c>
      <c r="HR17" s="59">
        <v>2.8730000000000002</v>
      </c>
      <c r="HS17" s="59">
        <v>4.9029999999999996</v>
      </c>
      <c r="HT17" s="59">
        <v>22.661999999999999</v>
      </c>
      <c r="HU17" s="59">
        <v>27.565000000000001</v>
      </c>
      <c r="HV17" s="59">
        <v>1.81</v>
      </c>
      <c r="HW17" s="59">
        <v>0.77800000000000002</v>
      </c>
      <c r="HX17" s="59">
        <v>1.7330000000000001</v>
      </c>
      <c r="HY17" s="59">
        <v>4.3220000000000001</v>
      </c>
      <c r="HZ17" s="59">
        <v>1.3149999999999999</v>
      </c>
      <c r="IA17" s="59">
        <v>5.6369999999999996</v>
      </c>
      <c r="IB17" s="59">
        <v>401.52600000000001</v>
      </c>
      <c r="IC17" s="59">
        <v>104.988</v>
      </c>
      <c r="ID17" s="59">
        <v>82.447000000000003</v>
      </c>
      <c r="IE17" s="59">
        <v>588.96100000000001</v>
      </c>
      <c r="IF17" s="59">
        <v>90.769000000000005</v>
      </c>
      <c r="IG17" s="59">
        <v>679.73</v>
      </c>
      <c r="IH17" s="59">
        <v>6.3789999999999996</v>
      </c>
      <c r="II17" s="59">
        <v>0.41399999999999998</v>
      </c>
      <c r="IJ17" s="59">
        <v>0</v>
      </c>
      <c r="IK17" s="59">
        <v>6.7930000000000001</v>
      </c>
      <c r="IL17" s="59">
        <v>0</v>
      </c>
      <c r="IM17" s="59">
        <v>6.7930000000000001</v>
      </c>
      <c r="IN17" s="59">
        <v>56.487000000000002</v>
      </c>
      <c r="IO17" s="59">
        <v>2.7080000000000002</v>
      </c>
      <c r="IP17" s="59">
        <v>0.626</v>
      </c>
      <c r="IQ17" s="59">
        <v>59.820999999999998</v>
      </c>
    </row>
    <row r="18" spans="1:251">
      <c r="A18" s="9">
        <v>41061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  <c r="H18" s="59">
        <v>4.3970000000000002</v>
      </c>
      <c r="I18" s="59">
        <v>1.048</v>
      </c>
      <c r="J18" s="59">
        <v>0.129</v>
      </c>
      <c r="K18" s="59">
        <v>5.5739999999999998</v>
      </c>
      <c r="L18" s="59">
        <v>9.4E-2</v>
      </c>
      <c r="M18" s="59">
        <v>5.6680000000000001</v>
      </c>
      <c r="N18" s="59">
        <v>89.608999999999995</v>
      </c>
      <c r="O18" s="59">
        <v>30.846</v>
      </c>
      <c r="P18" s="59">
        <v>7.8520000000000003</v>
      </c>
      <c r="Q18" s="59">
        <v>128.30799999999999</v>
      </c>
      <c r="R18" s="59">
        <v>1.0429999999999999</v>
      </c>
      <c r="S18" s="59">
        <v>129.351</v>
      </c>
      <c r="T18" s="59">
        <v>85.263999999999996</v>
      </c>
      <c r="U18" s="59">
        <v>98.103999999999999</v>
      </c>
      <c r="V18" s="59">
        <v>88.061999999999998</v>
      </c>
      <c r="W18" s="59">
        <v>271.43099999999998</v>
      </c>
      <c r="X18" s="59">
        <v>35.079000000000001</v>
      </c>
      <c r="Y18" s="59">
        <v>306.51</v>
      </c>
      <c r="Z18" s="59">
        <v>5.5019999999999998</v>
      </c>
      <c r="AA18" s="59">
        <v>23.547999999999998</v>
      </c>
      <c r="AB18" s="59">
        <v>74.025999999999996</v>
      </c>
      <c r="AC18" s="59">
        <v>103.077</v>
      </c>
      <c r="AD18" s="59">
        <v>110.235</v>
      </c>
      <c r="AE18" s="59">
        <v>213.31200000000001</v>
      </c>
      <c r="AF18" s="59">
        <v>7.6999999999999999E-2</v>
      </c>
      <c r="AG18" s="59">
        <v>1.149</v>
      </c>
      <c r="AH18" s="59">
        <v>3.165</v>
      </c>
      <c r="AI18" s="59">
        <v>4.3899999999999997</v>
      </c>
      <c r="AJ18" s="59">
        <v>27.404</v>
      </c>
      <c r="AK18" s="59">
        <v>31.794</v>
      </c>
      <c r="AL18" s="59">
        <v>0</v>
      </c>
      <c r="AM18" s="59">
        <v>0</v>
      </c>
      <c r="AN18" s="59">
        <v>0</v>
      </c>
      <c r="AO18" s="59">
        <v>0</v>
      </c>
      <c r="AP18" s="59">
        <v>0.43</v>
      </c>
      <c r="AQ18" s="59">
        <v>0.43</v>
      </c>
      <c r="AR18" s="59">
        <v>184.85</v>
      </c>
      <c r="AS18" s="59">
        <v>154.69499999999999</v>
      </c>
      <c r="AT18" s="59">
        <v>173.23400000000001</v>
      </c>
      <c r="AU18" s="59">
        <v>512.779</v>
      </c>
      <c r="AV18" s="59">
        <v>174.285</v>
      </c>
      <c r="AW18" s="59">
        <v>687.06399999999996</v>
      </c>
      <c r="AX18" s="59">
        <v>0.39600000000000002</v>
      </c>
      <c r="AY18" s="59">
        <v>0</v>
      </c>
      <c r="AZ18" s="59">
        <v>0</v>
      </c>
      <c r="BA18" s="59">
        <v>0.39600000000000002</v>
      </c>
      <c r="BB18" s="59">
        <v>0</v>
      </c>
      <c r="BC18" s="59">
        <v>0.39600000000000002</v>
      </c>
      <c r="BD18" s="59">
        <v>8.9710000000000001</v>
      </c>
      <c r="BE18" s="59">
        <v>0.83899999999999997</v>
      </c>
      <c r="BF18" s="59">
        <v>0.34200000000000003</v>
      </c>
      <c r="BG18" s="59">
        <v>10.151999999999999</v>
      </c>
      <c r="BH18" s="59">
        <v>0</v>
      </c>
      <c r="BI18" s="59">
        <v>10.151999999999999</v>
      </c>
      <c r="BJ18" s="59">
        <v>163.16999999999999</v>
      </c>
      <c r="BK18" s="59">
        <v>28.565999999999999</v>
      </c>
      <c r="BL18" s="59">
        <v>3.27</v>
      </c>
      <c r="BM18" s="59">
        <v>195.006</v>
      </c>
      <c r="BN18" s="59">
        <v>0.79600000000000004</v>
      </c>
      <c r="BO18" s="59">
        <v>195.80199999999999</v>
      </c>
      <c r="BP18" s="59">
        <v>159.779</v>
      </c>
      <c r="BQ18" s="59">
        <v>147.03899999999999</v>
      </c>
      <c r="BR18" s="59">
        <v>82.08</v>
      </c>
      <c r="BS18" s="59">
        <v>388.89800000000002</v>
      </c>
      <c r="BT18" s="59">
        <v>24.132000000000001</v>
      </c>
      <c r="BU18" s="59">
        <v>413.03</v>
      </c>
      <c r="BV18" s="59">
        <v>6.3559999999999999</v>
      </c>
      <c r="BW18" s="59">
        <v>38.909999999999997</v>
      </c>
      <c r="BX18" s="59">
        <v>86.414000000000001</v>
      </c>
      <c r="BY18" s="59">
        <v>131.68</v>
      </c>
      <c r="BZ18" s="59">
        <v>108.218</v>
      </c>
      <c r="CA18" s="59">
        <v>239.898</v>
      </c>
      <c r="CB18" s="59">
        <v>0.34699999999999998</v>
      </c>
      <c r="CC18" s="59">
        <v>9.8000000000000004E-2</v>
      </c>
      <c r="CD18" s="59">
        <v>2.33</v>
      </c>
      <c r="CE18" s="59">
        <v>2.7749999999999999</v>
      </c>
      <c r="CF18" s="59">
        <v>23.739000000000001</v>
      </c>
      <c r="CG18" s="59">
        <v>26.513999999999999</v>
      </c>
      <c r="CH18" s="59">
        <v>0</v>
      </c>
      <c r="CI18" s="59">
        <v>0.44400000000000001</v>
      </c>
      <c r="CJ18" s="59">
        <v>0</v>
      </c>
      <c r="CK18" s="59">
        <v>0.44400000000000001</v>
      </c>
      <c r="CL18" s="59">
        <v>0</v>
      </c>
      <c r="CM18" s="59">
        <v>0.44400000000000001</v>
      </c>
      <c r="CN18" s="59">
        <v>339.02</v>
      </c>
      <c r="CO18" s="59">
        <v>215.89500000000001</v>
      </c>
      <c r="CP18" s="59">
        <v>174.43600000000001</v>
      </c>
      <c r="CQ18" s="59">
        <v>729.35</v>
      </c>
      <c r="CR18" s="59">
        <v>156.886</v>
      </c>
      <c r="CS18" s="59">
        <v>886.23599999999999</v>
      </c>
      <c r="CT18" s="59">
        <v>0.39600000000000002</v>
      </c>
      <c r="CU18" s="59">
        <v>0</v>
      </c>
      <c r="CV18" s="59">
        <v>0</v>
      </c>
      <c r="CW18" s="59">
        <v>0.39600000000000002</v>
      </c>
      <c r="CX18" s="59">
        <v>0</v>
      </c>
      <c r="CY18" s="59">
        <v>0.39600000000000002</v>
      </c>
      <c r="CZ18" s="59">
        <v>13.369</v>
      </c>
      <c r="DA18" s="59">
        <v>1.8859999999999999</v>
      </c>
      <c r="DB18" s="59">
        <v>0.47099999999999997</v>
      </c>
      <c r="DC18" s="59">
        <v>15.726000000000001</v>
      </c>
      <c r="DD18" s="59">
        <v>9.4E-2</v>
      </c>
      <c r="DE18" s="59">
        <v>15.82</v>
      </c>
      <c r="DF18" s="59">
        <v>252.779</v>
      </c>
      <c r="DG18" s="59">
        <v>59.412999999999997</v>
      </c>
      <c r="DH18" s="59">
        <v>11.122</v>
      </c>
      <c r="DI18" s="59">
        <v>323.31299999999999</v>
      </c>
      <c r="DJ18" s="59">
        <v>1.84</v>
      </c>
      <c r="DK18" s="59">
        <v>325.15300000000002</v>
      </c>
      <c r="DL18" s="59">
        <v>245.04300000000001</v>
      </c>
      <c r="DM18" s="59">
        <v>245.143</v>
      </c>
      <c r="DN18" s="59">
        <v>170.142</v>
      </c>
      <c r="DO18" s="59">
        <v>660.32799999999997</v>
      </c>
      <c r="DP18" s="59">
        <v>59.210999999999999</v>
      </c>
      <c r="DQ18" s="59">
        <v>719.53899999999999</v>
      </c>
      <c r="DR18" s="59">
        <v>11.858000000000001</v>
      </c>
      <c r="DS18" s="59">
        <v>62.457999999999998</v>
      </c>
      <c r="DT18" s="59">
        <v>160.44</v>
      </c>
      <c r="DU18" s="59">
        <v>234.75700000000001</v>
      </c>
      <c r="DV18" s="59">
        <v>218.453</v>
      </c>
      <c r="DW18" s="59">
        <v>453.21</v>
      </c>
      <c r="DX18" s="59">
        <v>0.42399999999999999</v>
      </c>
      <c r="DY18" s="59">
        <v>1.246</v>
      </c>
      <c r="DZ18" s="59">
        <v>5.4939999999999998</v>
      </c>
      <c r="EA18" s="59">
        <v>7.165</v>
      </c>
      <c r="EB18" s="59">
        <v>51.143000000000001</v>
      </c>
      <c r="EC18" s="59">
        <v>58.308</v>
      </c>
      <c r="ED18" s="59">
        <v>0</v>
      </c>
      <c r="EE18" s="59">
        <v>0.44400000000000001</v>
      </c>
      <c r="EF18" s="59">
        <v>0</v>
      </c>
      <c r="EG18" s="59">
        <v>0.44400000000000001</v>
      </c>
      <c r="EH18" s="59">
        <v>0.43</v>
      </c>
      <c r="EI18" s="59">
        <v>0.874</v>
      </c>
      <c r="EJ18" s="59">
        <v>523.87</v>
      </c>
      <c r="EK18" s="59">
        <v>370.59</v>
      </c>
      <c r="EL18" s="59">
        <v>347.67</v>
      </c>
      <c r="EM18" s="59">
        <v>1242.1289999999999</v>
      </c>
      <c r="EN18" s="59">
        <v>331.17099999999999</v>
      </c>
      <c r="EO18" s="59">
        <v>1573.3009999999999</v>
      </c>
      <c r="EP18" s="59">
        <v>0.376</v>
      </c>
      <c r="EQ18" s="59">
        <v>0</v>
      </c>
      <c r="ER18" s="59">
        <v>0</v>
      </c>
      <c r="ES18" s="59">
        <v>0.376</v>
      </c>
      <c r="ET18" s="59">
        <v>0</v>
      </c>
      <c r="EU18" s="59">
        <v>0.376</v>
      </c>
      <c r="EV18" s="59">
        <v>2.0779999999999998</v>
      </c>
      <c r="EW18" s="59">
        <v>0</v>
      </c>
      <c r="EX18" s="59">
        <v>0</v>
      </c>
      <c r="EY18" s="59">
        <v>2.0779999999999998</v>
      </c>
      <c r="EZ18" s="59">
        <v>0</v>
      </c>
      <c r="FA18" s="59">
        <v>2.0779999999999998</v>
      </c>
      <c r="FB18" s="59">
        <v>11.736000000000001</v>
      </c>
      <c r="FC18" s="59">
        <v>4.7960000000000003</v>
      </c>
      <c r="FD18" s="59">
        <v>1.323</v>
      </c>
      <c r="FE18" s="59">
        <v>17.855</v>
      </c>
      <c r="FF18" s="59">
        <v>0</v>
      </c>
      <c r="FG18" s="59">
        <v>17.855</v>
      </c>
      <c r="FH18" s="59">
        <v>8.5060000000000002</v>
      </c>
      <c r="FI18" s="59">
        <v>11.244</v>
      </c>
      <c r="FJ18" s="59">
        <v>4.9649999999999999</v>
      </c>
      <c r="FK18" s="59">
        <v>24.715</v>
      </c>
      <c r="FL18" s="59">
        <v>1.069</v>
      </c>
      <c r="FM18" s="59">
        <v>25.785</v>
      </c>
      <c r="FN18" s="59">
        <v>0</v>
      </c>
      <c r="FO18" s="59">
        <v>1.552</v>
      </c>
      <c r="FP18" s="59">
        <v>6.94</v>
      </c>
      <c r="FQ18" s="59">
        <v>8.4920000000000009</v>
      </c>
      <c r="FR18" s="59">
        <v>3.528</v>
      </c>
      <c r="FS18" s="59">
        <v>12.019</v>
      </c>
      <c r="FT18" s="59">
        <v>0</v>
      </c>
      <c r="FU18" s="59">
        <v>0</v>
      </c>
      <c r="FV18" s="59">
        <v>0.249</v>
      </c>
      <c r="FW18" s="59">
        <v>0.249</v>
      </c>
      <c r="FX18" s="59">
        <v>0.875</v>
      </c>
      <c r="FY18" s="59">
        <v>1.123</v>
      </c>
      <c r="FZ18" s="59">
        <v>0</v>
      </c>
      <c r="GA18" s="59">
        <v>0</v>
      </c>
      <c r="GB18" s="59">
        <v>0</v>
      </c>
      <c r="GC18" s="59">
        <v>0</v>
      </c>
      <c r="GD18" s="59">
        <v>0</v>
      </c>
      <c r="GE18" s="59">
        <v>0</v>
      </c>
      <c r="GF18" s="59">
        <v>22.696000000000002</v>
      </c>
      <c r="GG18" s="59">
        <v>17.591000000000001</v>
      </c>
      <c r="GH18" s="59">
        <v>13.477</v>
      </c>
      <c r="GI18" s="59">
        <v>53.765000000000001</v>
      </c>
      <c r="GJ18" s="59">
        <v>5.4720000000000004</v>
      </c>
      <c r="GK18" s="59">
        <v>59.237000000000002</v>
      </c>
      <c r="GL18" s="59">
        <v>3.3980000000000001</v>
      </c>
      <c r="GM18" s="59">
        <v>0</v>
      </c>
      <c r="GN18" s="59">
        <v>0</v>
      </c>
      <c r="GO18" s="59">
        <v>3.3980000000000001</v>
      </c>
      <c r="GP18" s="59">
        <v>0</v>
      </c>
      <c r="GQ18" s="59">
        <v>3.3980000000000001</v>
      </c>
      <c r="GR18" s="59">
        <v>37.081000000000003</v>
      </c>
      <c r="GS18" s="59">
        <v>0.9</v>
      </c>
      <c r="GT18" s="59">
        <v>0</v>
      </c>
      <c r="GU18" s="59">
        <v>37.981000000000002</v>
      </c>
      <c r="GV18" s="59">
        <v>0</v>
      </c>
      <c r="GW18" s="59">
        <v>37.981000000000002</v>
      </c>
      <c r="GX18" s="59">
        <v>215.482</v>
      </c>
      <c r="GY18" s="59">
        <v>14.321999999999999</v>
      </c>
      <c r="GZ18" s="59">
        <v>3.4750000000000001</v>
      </c>
      <c r="HA18" s="59">
        <v>233.279</v>
      </c>
      <c r="HB18" s="59">
        <v>0</v>
      </c>
      <c r="HC18" s="59">
        <v>233.279</v>
      </c>
      <c r="HD18" s="59">
        <v>145.36699999999999</v>
      </c>
      <c r="HE18" s="59">
        <v>72.715000000000003</v>
      </c>
      <c r="HF18" s="59">
        <v>35.048999999999999</v>
      </c>
      <c r="HG18" s="59">
        <v>253.13</v>
      </c>
      <c r="HH18" s="59">
        <v>10.689</v>
      </c>
      <c r="HI18" s="59">
        <v>263.81900000000002</v>
      </c>
      <c r="HJ18" s="59">
        <v>6.7160000000000002</v>
      </c>
      <c r="HK18" s="59">
        <v>21.837</v>
      </c>
      <c r="HL18" s="59">
        <v>45.496000000000002</v>
      </c>
      <c r="HM18" s="59">
        <v>74.049000000000007</v>
      </c>
      <c r="HN18" s="59">
        <v>59.140999999999998</v>
      </c>
      <c r="HO18" s="59">
        <v>133.19</v>
      </c>
      <c r="HP18" s="59">
        <v>0.80600000000000005</v>
      </c>
      <c r="HQ18" s="59">
        <v>1.085</v>
      </c>
      <c r="HR18" s="59">
        <v>5.8259999999999996</v>
      </c>
      <c r="HS18" s="59">
        <v>7.7169999999999996</v>
      </c>
      <c r="HT18" s="59">
        <v>22.082999999999998</v>
      </c>
      <c r="HU18" s="59">
        <v>29.800999999999998</v>
      </c>
      <c r="HV18" s="59">
        <v>0.69599999999999995</v>
      </c>
      <c r="HW18" s="59">
        <v>0.69799999999999995</v>
      </c>
      <c r="HX18" s="59">
        <v>0.88600000000000001</v>
      </c>
      <c r="HY18" s="59">
        <v>2.2799999999999998</v>
      </c>
      <c r="HZ18" s="59">
        <v>0.32100000000000001</v>
      </c>
      <c r="IA18" s="59">
        <v>2.601</v>
      </c>
      <c r="IB18" s="59">
        <v>409.54399999999998</v>
      </c>
      <c r="IC18" s="59">
        <v>111.557</v>
      </c>
      <c r="ID18" s="59">
        <v>90.731999999999999</v>
      </c>
      <c r="IE18" s="59">
        <v>611.83299999999997</v>
      </c>
      <c r="IF18" s="59">
        <v>92.233000000000004</v>
      </c>
      <c r="IG18" s="59">
        <v>704.06700000000001</v>
      </c>
      <c r="IH18" s="59">
        <v>4.1710000000000003</v>
      </c>
      <c r="II18" s="59">
        <v>0</v>
      </c>
      <c r="IJ18" s="59">
        <v>0</v>
      </c>
      <c r="IK18" s="59">
        <v>4.1710000000000003</v>
      </c>
      <c r="IL18" s="59">
        <v>0</v>
      </c>
      <c r="IM18" s="59">
        <v>4.1710000000000003</v>
      </c>
      <c r="IN18" s="59">
        <v>53.487000000000002</v>
      </c>
      <c r="IO18" s="59">
        <v>2.786</v>
      </c>
      <c r="IP18" s="59">
        <v>0.47099999999999997</v>
      </c>
      <c r="IQ18" s="59">
        <v>56.744</v>
      </c>
    </row>
    <row r="19" spans="1:251">
      <c r="A19" s="9">
        <v>41426</v>
      </c>
      <c r="B19" s="59">
        <v>0.45900000000000002</v>
      </c>
      <c r="C19" s="59">
        <v>0</v>
      </c>
      <c r="D19" s="59">
        <v>0</v>
      </c>
      <c r="E19" s="59">
        <v>0.45900000000000002</v>
      </c>
      <c r="F19" s="59">
        <v>0</v>
      </c>
      <c r="G19" s="59">
        <v>0.45900000000000002</v>
      </c>
      <c r="H19" s="59">
        <v>4.7930000000000001</v>
      </c>
      <c r="I19" s="59">
        <v>0.57099999999999995</v>
      </c>
      <c r="J19" s="59">
        <v>0.122</v>
      </c>
      <c r="K19" s="59">
        <v>5.4859999999999998</v>
      </c>
      <c r="L19" s="59">
        <v>0</v>
      </c>
      <c r="M19" s="59">
        <v>5.4859999999999998</v>
      </c>
      <c r="N19" s="59">
        <v>95.691000000000003</v>
      </c>
      <c r="O19" s="59">
        <v>24.754000000000001</v>
      </c>
      <c r="P19" s="59">
        <v>10.14</v>
      </c>
      <c r="Q19" s="59">
        <v>130.58500000000001</v>
      </c>
      <c r="R19" s="59">
        <v>0.70599999999999996</v>
      </c>
      <c r="S19" s="59">
        <v>131.291</v>
      </c>
      <c r="T19" s="59">
        <v>82.537999999999997</v>
      </c>
      <c r="U19" s="59">
        <v>102.221</v>
      </c>
      <c r="V19" s="59">
        <v>87.816999999999993</v>
      </c>
      <c r="W19" s="59">
        <v>272.57600000000002</v>
      </c>
      <c r="X19" s="59">
        <v>33.307000000000002</v>
      </c>
      <c r="Y19" s="59">
        <v>305.88299999999998</v>
      </c>
      <c r="Z19" s="59">
        <v>4.5620000000000003</v>
      </c>
      <c r="AA19" s="59">
        <v>28.094000000000001</v>
      </c>
      <c r="AB19" s="59">
        <v>78.704999999999998</v>
      </c>
      <c r="AC19" s="59">
        <v>111.36</v>
      </c>
      <c r="AD19" s="59">
        <v>129.779</v>
      </c>
      <c r="AE19" s="59">
        <v>241.13900000000001</v>
      </c>
      <c r="AF19" s="59">
        <v>0</v>
      </c>
      <c r="AG19" s="59">
        <v>0.97099999999999997</v>
      </c>
      <c r="AH19" s="59">
        <v>1.361</v>
      </c>
      <c r="AI19" s="59">
        <v>2.3319999999999999</v>
      </c>
      <c r="AJ19" s="59">
        <v>25.029</v>
      </c>
      <c r="AK19" s="59">
        <v>27.36</v>
      </c>
      <c r="AL19" s="59">
        <v>0</v>
      </c>
      <c r="AM19" s="59">
        <v>0</v>
      </c>
      <c r="AN19" s="59">
        <v>0</v>
      </c>
      <c r="AO19" s="59">
        <v>0</v>
      </c>
      <c r="AP19" s="59">
        <v>0</v>
      </c>
      <c r="AQ19" s="59">
        <v>0</v>
      </c>
      <c r="AR19" s="59">
        <v>188.04300000000001</v>
      </c>
      <c r="AS19" s="59">
        <v>156.61099999999999</v>
      </c>
      <c r="AT19" s="59">
        <v>178.14500000000001</v>
      </c>
      <c r="AU19" s="59">
        <v>522.79899999999998</v>
      </c>
      <c r="AV19" s="59">
        <v>188.821</v>
      </c>
      <c r="AW19" s="59">
        <v>711.62</v>
      </c>
      <c r="AX19" s="59">
        <v>0.52600000000000002</v>
      </c>
      <c r="AY19" s="59">
        <v>0</v>
      </c>
      <c r="AZ19" s="59">
        <v>0</v>
      </c>
      <c r="BA19" s="59">
        <v>0.52600000000000002</v>
      </c>
      <c r="BB19" s="59">
        <v>0</v>
      </c>
      <c r="BC19" s="59">
        <v>0.52600000000000002</v>
      </c>
      <c r="BD19" s="59">
        <v>9.6430000000000007</v>
      </c>
      <c r="BE19" s="59">
        <v>0.67800000000000005</v>
      </c>
      <c r="BF19" s="59">
        <v>0.28100000000000003</v>
      </c>
      <c r="BG19" s="59">
        <v>10.602</v>
      </c>
      <c r="BH19" s="59">
        <v>0</v>
      </c>
      <c r="BI19" s="59">
        <v>10.602</v>
      </c>
      <c r="BJ19" s="59">
        <v>178.19200000000001</v>
      </c>
      <c r="BK19" s="59">
        <v>32.863</v>
      </c>
      <c r="BL19" s="59">
        <v>2.82</v>
      </c>
      <c r="BM19" s="59">
        <v>213.875</v>
      </c>
      <c r="BN19" s="59">
        <v>0</v>
      </c>
      <c r="BO19" s="59">
        <v>213.875</v>
      </c>
      <c r="BP19" s="59">
        <v>155.08099999999999</v>
      </c>
      <c r="BQ19" s="59">
        <v>139.79</v>
      </c>
      <c r="BR19" s="59">
        <v>91.882999999999996</v>
      </c>
      <c r="BS19" s="59">
        <v>386.75299999999999</v>
      </c>
      <c r="BT19" s="59">
        <v>22.393999999999998</v>
      </c>
      <c r="BU19" s="59">
        <v>409.14800000000002</v>
      </c>
      <c r="BV19" s="59">
        <v>5.5430000000000001</v>
      </c>
      <c r="BW19" s="59">
        <v>43.033999999999999</v>
      </c>
      <c r="BX19" s="59">
        <v>89.658000000000001</v>
      </c>
      <c r="BY19" s="59">
        <v>138.23500000000001</v>
      </c>
      <c r="BZ19" s="59">
        <v>98.534999999999997</v>
      </c>
      <c r="CA19" s="59">
        <v>236.77099999999999</v>
      </c>
      <c r="CB19" s="59">
        <v>0.84499999999999997</v>
      </c>
      <c r="CC19" s="59">
        <v>0.38900000000000001</v>
      </c>
      <c r="CD19" s="59">
        <v>3.2069999999999999</v>
      </c>
      <c r="CE19" s="59">
        <v>4.4409999999999998</v>
      </c>
      <c r="CF19" s="59">
        <v>27.280999999999999</v>
      </c>
      <c r="CG19" s="59">
        <v>31.722999999999999</v>
      </c>
      <c r="CH19" s="59">
        <v>0</v>
      </c>
      <c r="CI19" s="59">
        <v>0</v>
      </c>
      <c r="CJ19" s="59">
        <v>0</v>
      </c>
      <c r="CK19" s="59">
        <v>0</v>
      </c>
      <c r="CL19" s="59">
        <v>0</v>
      </c>
      <c r="CM19" s="59">
        <v>0</v>
      </c>
      <c r="CN19" s="59">
        <v>349.83199999999999</v>
      </c>
      <c r="CO19" s="59">
        <v>216.75399999999999</v>
      </c>
      <c r="CP19" s="59">
        <v>187.84800000000001</v>
      </c>
      <c r="CQ19" s="59">
        <v>754.43399999999997</v>
      </c>
      <c r="CR19" s="59">
        <v>148.21100000000001</v>
      </c>
      <c r="CS19" s="59">
        <v>902.64499999999998</v>
      </c>
      <c r="CT19" s="59">
        <v>0.98599999999999999</v>
      </c>
      <c r="CU19" s="59">
        <v>0</v>
      </c>
      <c r="CV19" s="59">
        <v>0</v>
      </c>
      <c r="CW19" s="59">
        <v>0.98599999999999999</v>
      </c>
      <c r="CX19" s="59">
        <v>0</v>
      </c>
      <c r="CY19" s="59">
        <v>0.98599999999999999</v>
      </c>
      <c r="CZ19" s="59">
        <v>14.436999999999999</v>
      </c>
      <c r="DA19" s="59">
        <v>1.2490000000000001</v>
      </c>
      <c r="DB19" s="59">
        <v>0.40300000000000002</v>
      </c>
      <c r="DC19" s="59">
        <v>16.088000000000001</v>
      </c>
      <c r="DD19" s="59">
        <v>0</v>
      </c>
      <c r="DE19" s="59">
        <v>16.088000000000001</v>
      </c>
      <c r="DF19" s="59">
        <v>273.88299999999998</v>
      </c>
      <c r="DG19" s="59">
        <v>57.616999999999997</v>
      </c>
      <c r="DH19" s="59">
        <v>12.96</v>
      </c>
      <c r="DI19" s="59">
        <v>344.46100000000001</v>
      </c>
      <c r="DJ19" s="59">
        <v>0.70599999999999996</v>
      </c>
      <c r="DK19" s="59">
        <v>345.16699999999997</v>
      </c>
      <c r="DL19" s="59">
        <v>237.62</v>
      </c>
      <c r="DM19" s="59">
        <v>242.011</v>
      </c>
      <c r="DN19" s="59">
        <v>179.69900000000001</v>
      </c>
      <c r="DO19" s="59">
        <v>659.33</v>
      </c>
      <c r="DP19" s="59">
        <v>55.701000000000001</v>
      </c>
      <c r="DQ19" s="59">
        <v>715.03099999999995</v>
      </c>
      <c r="DR19" s="59">
        <v>10.105</v>
      </c>
      <c r="DS19" s="59">
        <v>71.128</v>
      </c>
      <c r="DT19" s="59">
        <v>168.36199999999999</v>
      </c>
      <c r="DU19" s="59">
        <v>249.595</v>
      </c>
      <c r="DV19" s="59">
        <v>228.315</v>
      </c>
      <c r="DW19" s="59">
        <v>477.91</v>
      </c>
      <c r="DX19" s="59">
        <v>0.84499999999999997</v>
      </c>
      <c r="DY19" s="59">
        <v>1.36</v>
      </c>
      <c r="DZ19" s="59">
        <v>4.5670000000000002</v>
      </c>
      <c r="EA19" s="59">
        <v>6.7729999999999997</v>
      </c>
      <c r="EB19" s="59">
        <v>52.31</v>
      </c>
      <c r="EC19" s="59">
        <v>59.082999999999998</v>
      </c>
      <c r="ED19" s="59">
        <v>0</v>
      </c>
      <c r="EE19" s="59">
        <v>0</v>
      </c>
      <c r="EF19" s="59">
        <v>0</v>
      </c>
      <c r="EG19" s="59">
        <v>0</v>
      </c>
      <c r="EH19" s="59">
        <v>0</v>
      </c>
      <c r="EI19" s="59">
        <v>0</v>
      </c>
      <c r="EJ19" s="59">
        <v>537.875</v>
      </c>
      <c r="EK19" s="59">
        <v>373.36500000000001</v>
      </c>
      <c r="EL19" s="59">
        <v>365.99299999999999</v>
      </c>
      <c r="EM19" s="59">
        <v>1277.2329999999999</v>
      </c>
      <c r="EN19" s="59">
        <v>337.03199999999998</v>
      </c>
      <c r="EO19" s="59">
        <v>1614.2639999999999</v>
      </c>
      <c r="EP19" s="59">
        <v>0</v>
      </c>
      <c r="EQ19" s="59">
        <v>0</v>
      </c>
      <c r="ER19" s="59">
        <v>0</v>
      </c>
      <c r="ES19" s="59">
        <v>0</v>
      </c>
      <c r="ET19" s="59">
        <v>0</v>
      </c>
      <c r="EU19" s="59">
        <v>0</v>
      </c>
      <c r="EV19" s="59">
        <v>2.95</v>
      </c>
      <c r="EW19" s="59">
        <v>0</v>
      </c>
      <c r="EX19" s="59">
        <v>0</v>
      </c>
      <c r="EY19" s="59">
        <v>2.95</v>
      </c>
      <c r="EZ19" s="59">
        <v>0</v>
      </c>
      <c r="FA19" s="59">
        <v>2.95</v>
      </c>
      <c r="FB19" s="59">
        <v>11.573</v>
      </c>
      <c r="FC19" s="59">
        <v>3.3839999999999999</v>
      </c>
      <c r="FD19" s="59">
        <v>1.4810000000000001</v>
      </c>
      <c r="FE19" s="59">
        <v>16.437999999999999</v>
      </c>
      <c r="FF19" s="59">
        <v>0</v>
      </c>
      <c r="FG19" s="59">
        <v>16.437999999999999</v>
      </c>
      <c r="FH19" s="59">
        <v>12.526</v>
      </c>
      <c r="FI19" s="59">
        <v>15.821999999999999</v>
      </c>
      <c r="FJ19" s="59">
        <v>4.96</v>
      </c>
      <c r="FK19" s="59">
        <v>33.308</v>
      </c>
      <c r="FL19" s="59">
        <v>1.9950000000000001</v>
      </c>
      <c r="FM19" s="59">
        <v>35.304000000000002</v>
      </c>
      <c r="FN19" s="59">
        <v>0.45400000000000001</v>
      </c>
      <c r="FO19" s="59">
        <v>2.25</v>
      </c>
      <c r="FP19" s="59">
        <v>5.7320000000000002</v>
      </c>
      <c r="FQ19" s="59">
        <v>8.4359999999999999</v>
      </c>
      <c r="FR19" s="59">
        <v>5.6820000000000004</v>
      </c>
      <c r="FS19" s="59">
        <v>14.118</v>
      </c>
      <c r="FT19" s="59">
        <v>0</v>
      </c>
      <c r="FU19" s="59">
        <v>0</v>
      </c>
      <c r="FV19" s="59">
        <v>0</v>
      </c>
      <c r="FW19" s="59">
        <v>0</v>
      </c>
      <c r="FX19" s="59">
        <v>0.83299999999999996</v>
      </c>
      <c r="FY19" s="59">
        <v>0.83299999999999996</v>
      </c>
      <c r="FZ19" s="59">
        <v>0</v>
      </c>
      <c r="GA19" s="59">
        <v>0</v>
      </c>
      <c r="GB19" s="59">
        <v>0</v>
      </c>
      <c r="GC19" s="59">
        <v>0</v>
      </c>
      <c r="GD19" s="59">
        <v>0</v>
      </c>
      <c r="GE19" s="59">
        <v>0</v>
      </c>
      <c r="GF19" s="59">
        <v>27.503</v>
      </c>
      <c r="GG19" s="59">
        <v>21.456</v>
      </c>
      <c r="GH19" s="59">
        <v>12.173</v>
      </c>
      <c r="GI19" s="59">
        <v>61.131999999999998</v>
      </c>
      <c r="GJ19" s="59">
        <v>8.51</v>
      </c>
      <c r="GK19" s="59">
        <v>69.641999999999996</v>
      </c>
      <c r="GL19" s="59">
        <v>2.976</v>
      </c>
      <c r="GM19" s="59">
        <v>0</v>
      </c>
      <c r="GN19" s="59">
        <v>0</v>
      </c>
      <c r="GO19" s="59">
        <v>2.976</v>
      </c>
      <c r="GP19" s="59">
        <v>0</v>
      </c>
      <c r="GQ19" s="59">
        <v>2.976</v>
      </c>
      <c r="GR19" s="59">
        <v>36.39</v>
      </c>
      <c r="GS19" s="59">
        <v>0.93500000000000005</v>
      </c>
      <c r="GT19" s="59">
        <v>0</v>
      </c>
      <c r="GU19" s="59">
        <v>37.323999999999998</v>
      </c>
      <c r="GV19" s="59">
        <v>0</v>
      </c>
      <c r="GW19" s="59">
        <v>37.323999999999998</v>
      </c>
      <c r="GX19" s="59">
        <v>217.62799999999999</v>
      </c>
      <c r="GY19" s="59">
        <v>21.356000000000002</v>
      </c>
      <c r="GZ19" s="59">
        <v>1.226</v>
      </c>
      <c r="HA19" s="59">
        <v>240.21</v>
      </c>
      <c r="HB19" s="59">
        <v>0.45600000000000002</v>
      </c>
      <c r="HC19" s="59">
        <v>240.666</v>
      </c>
      <c r="HD19" s="59">
        <v>138.97200000000001</v>
      </c>
      <c r="HE19" s="59">
        <v>67.533000000000001</v>
      </c>
      <c r="HF19" s="59">
        <v>30.471</v>
      </c>
      <c r="HG19" s="59">
        <v>236.976</v>
      </c>
      <c r="HH19" s="59">
        <v>11.569000000000001</v>
      </c>
      <c r="HI19" s="59">
        <v>248.54499999999999</v>
      </c>
      <c r="HJ19" s="59">
        <v>8.52</v>
      </c>
      <c r="HK19" s="59">
        <v>28.353999999999999</v>
      </c>
      <c r="HL19" s="59">
        <v>41.981999999999999</v>
      </c>
      <c r="HM19" s="59">
        <v>78.855999999999995</v>
      </c>
      <c r="HN19" s="59">
        <v>47.110999999999997</v>
      </c>
      <c r="HO19" s="59">
        <v>125.967</v>
      </c>
      <c r="HP19" s="59">
        <v>2.0510000000000002</v>
      </c>
      <c r="HQ19" s="59">
        <v>2.2189999999999999</v>
      </c>
      <c r="HR19" s="59">
        <v>3.3109999999999999</v>
      </c>
      <c r="HS19" s="59">
        <v>7.5810000000000004</v>
      </c>
      <c r="HT19" s="59">
        <v>19.437999999999999</v>
      </c>
      <c r="HU19" s="59">
        <v>27.018999999999998</v>
      </c>
      <c r="HV19" s="59">
        <v>0.47299999999999998</v>
      </c>
      <c r="HW19" s="59">
        <v>1.218</v>
      </c>
      <c r="HX19" s="59">
        <v>1.181</v>
      </c>
      <c r="HY19" s="59">
        <v>2.8719999999999999</v>
      </c>
      <c r="HZ19" s="59">
        <v>2.56</v>
      </c>
      <c r="IA19" s="59">
        <v>5.4320000000000004</v>
      </c>
      <c r="IB19" s="59">
        <v>407.01</v>
      </c>
      <c r="IC19" s="59">
        <v>121.61499999999999</v>
      </c>
      <c r="ID19" s="59">
        <v>78.171999999999997</v>
      </c>
      <c r="IE19" s="59">
        <v>606.79600000000005</v>
      </c>
      <c r="IF19" s="59">
        <v>81.132999999999996</v>
      </c>
      <c r="IG19" s="59">
        <v>687.92899999999997</v>
      </c>
      <c r="IH19" s="59">
        <v>3.9620000000000002</v>
      </c>
      <c r="II19" s="59">
        <v>0</v>
      </c>
      <c r="IJ19" s="59">
        <v>0</v>
      </c>
      <c r="IK19" s="59">
        <v>3.9620000000000002</v>
      </c>
      <c r="IL19" s="59">
        <v>0</v>
      </c>
      <c r="IM19" s="59">
        <v>3.9620000000000002</v>
      </c>
      <c r="IN19" s="59">
        <v>54.203000000000003</v>
      </c>
      <c r="IO19" s="59">
        <v>2.1829999999999998</v>
      </c>
      <c r="IP19" s="59">
        <v>0.40300000000000002</v>
      </c>
      <c r="IQ19" s="59">
        <v>56.79</v>
      </c>
    </row>
    <row r="20" spans="1:251">
      <c r="A20" s="9">
        <v>41791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  <c r="H20" s="59">
        <v>5.0529999999999999</v>
      </c>
      <c r="I20" s="59">
        <v>0</v>
      </c>
      <c r="J20" s="59">
        <v>0</v>
      </c>
      <c r="K20" s="59">
        <v>5.0529999999999999</v>
      </c>
      <c r="L20" s="59">
        <v>1.0269999999999999</v>
      </c>
      <c r="M20" s="59">
        <v>6.08</v>
      </c>
      <c r="N20" s="59">
        <v>98.695999999999998</v>
      </c>
      <c r="O20" s="59">
        <v>30.393000000000001</v>
      </c>
      <c r="P20" s="59">
        <v>7.88</v>
      </c>
      <c r="Q20" s="59">
        <v>136.97</v>
      </c>
      <c r="R20" s="59">
        <v>1.33</v>
      </c>
      <c r="S20" s="59">
        <v>138.30000000000001</v>
      </c>
      <c r="T20" s="59">
        <v>102.235</v>
      </c>
      <c r="U20" s="59">
        <v>96.534000000000006</v>
      </c>
      <c r="V20" s="59">
        <v>74.643000000000001</v>
      </c>
      <c r="W20" s="59">
        <v>273.41199999999998</v>
      </c>
      <c r="X20" s="59">
        <v>28.245000000000001</v>
      </c>
      <c r="Y20" s="59">
        <v>301.65699999999998</v>
      </c>
      <c r="Z20" s="59">
        <v>7.0330000000000004</v>
      </c>
      <c r="AA20" s="59">
        <v>32.511000000000003</v>
      </c>
      <c r="AB20" s="59">
        <v>85.757999999999996</v>
      </c>
      <c r="AC20" s="59">
        <v>125.30200000000001</v>
      </c>
      <c r="AD20" s="59">
        <v>125.75700000000001</v>
      </c>
      <c r="AE20" s="59">
        <v>251.059</v>
      </c>
      <c r="AF20" s="59">
        <v>0</v>
      </c>
      <c r="AG20" s="59">
        <v>0.92800000000000005</v>
      </c>
      <c r="AH20" s="59">
        <v>2.7530000000000001</v>
      </c>
      <c r="AI20" s="59">
        <v>3.681</v>
      </c>
      <c r="AJ20" s="59">
        <v>25.690999999999999</v>
      </c>
      <c r="AK20" s="59">
        <v>29.372</v>
      </c>
      <c r="AL20" s="59">
        <v>0</v>
      </c>
      <c r="AM20" s="59">
        <v>0</v>
      </c>
      <c r="AN20" s="59">
        <v>0</v>
      </c>
      <c r="AO20" s="59">
        <v>0</v>
      </c>
      <c r="AP20" s="59">
        <v>0</v>
      </c>
      <c r="AQ20" s="59">
        <v>0</v>
      </c>
      <c r="AR20" s="59">
        <v>213.017</v>
      </c>
      <c r="AS20" s="59">
        <v>160.36600000000001</v>
      </c>
      <c r="AT20" s="59">
        <v>171.03399999999999</v>
      </c>
      <c r="AU20" s="59">
        <v>544.41800000000001</v>
      </c>
      <c r="AV20" s="59">
        <v>182.04900000000001</v>
      </c>
      <c r="AW20" s="59">
        <v>726.46699999999998</v>
      </c>
      <c r="AX20" s="59">
        <v>0</v>
      </c>
      <c r="AY20" s="59">
        <v>0</v>
      </c>
      <c r="AZ20" s="59">
        <v>0</v>
      </c>
      <c r="BA20" s="59">
        <v>0</v>
      </c>
      <c r="BB20" s="59">
        <v>0</v>
      </c>
      <c r="BC20" s="59">
        <v>0</v>
      </c>
      <c r="BD20" s="59">
        <v>12.567</v>
      </c>
      <c r="BE20" s="59">
        <v>1.095</v>
      </c>
      <c r="BF20" s="59">
        <v>0</v>
      </c>
      <c r="BG20" s="59">
        <v>13.662000000000001</v>
      </c>
      <c r="BH20" s="59">
        <v>0</v>
      </c>
      <c r="BI20" s="59">
        <v>13.662000000000001</v>
      </c>
      <c r="BJ20" s="59">
        <v>179.22499999999999</v>
      </c>
      <c r="BK20" s="59">
        <v>26.975000000000001</v>
      </c>
      <c r="BL20" s="59">
        <v>3.8029999999999999</v>
      </c>
      <c r="BM20" s="59">
        <v>210.00200000000001</v>
      </c>
      <c r="BN20" s="59">
        <v>0</v>
      </c>
      <c r="BO20" s="59">
        <v>210.00200000000001</v>
      </c>
      <c r="BP20" s="59">
        <v>156.304</v>
      </c>
      <c r="BQ20" s="59">
        <v>146.626</v>
      </c>
      <c r="BR20" s="59">
        <v>71.233999999999995</v>
      </c>
      <c r="BS20" s="59">
        <v>374.16500000000002</v>
      </c>
      <c r="BT20" s="59">
        <v>18.140999999999998</v>
      </c>
      <c r="BU20" s="59">
        <v>392.30500000000001</v>
      </c>
      <c r="BV20" s="59">
        <v>4.9260000000000002</v>
      </c>
      <c r="BW20" s="59">
        <v>45.191000000000003</v>
      </c>
      <c r="BX20" s="59">
        <v>97.462000000000003</v>
      </c>
      <c r="BY20" s="59">
        <v>147.57900000000001</v>
      </c>
      <c r="BZ20" s="59">
        <v>104.334</v>
      </c>
      <c r="CA20" s="59">
        <v>251.91200000000001</v>
      </c>
      <c r="CB20" s="59">
        <v>0.14000000000000001</v>
      </c>
      <c r="CC20" s="59">
        <v>0.625</v>
      </c>
      <c r="CD20" s="59">
        <v>4.4960000000000004</v>
      </c>
      <c r="CE20" s="59">
        <v>5.2610000000000001</v>
      </c>
      <c r="CF20" s="59">
        <v>29.402000000000001</v>
      </c>
      <c r="CG20" s="59">
        <v>34.662999999999997</v>
      </c>
      <c r="CH20" s="59">
        <v>0</v>
      </c>
      <c r="CI20" s="59">
        <v>0</v>
      </c>
      <c r="CJ20" s="59">
        <v>0</v>
      </c>
      <c r="CK20" s="59">
        <v>0</v>
      </c>
      <c r="CL20" s="59">
        <v>0</v>
      </c>
      <c r="CM20" s="59">
        <v>0</v>
      </c>
      <c r="CN20" s="59">
        <v>353.161</v>
      </c>
      <c r="CO20" s="59">
        <v>220.512</v>
      </c>
      <c r="CP20" s="59">
        <v>176.994</v>
      </c>
      <c r="CQ20" s="59">
        <v>750.66800000000001</v>
      </c>
      <c r="CR20" s="59">
        <v>151.876</v>
      </c>
      <c r="CS20" s="59">
        <v>902.54399999999998</v>
      </c>
      <c r="CT20" s="59">
        <v>0</v>
      </c>
      <c r="CU20" s="59">
        <v>0</v>
      </c>
      <c r="CV20" s="59">
        <v>0</v>
      </c>
      <c r="CW20" s="59">
        <v>0</v>
      </c>
      <c r="CX20" s="59">
        <v>0</v>
      </c>
      <c r="CY20" s="59">
        <v>0</v>
      </c>
      <c r="CZ20" s="59">
        <v>17.62</v>
      </c>
      <c r="DA20" s="59">
        <v>1.095</v>
      </c>
      <c r="DB20" s="59">
        <v>0</v>
      </c>
      <c r="DC20" s="59">
        <v>18.715</v>
      </c>
      <c r="DD20" s="59">
        <v>1.0269999999999999</v>
      </c>
      <c r="DE20" s="59">
        <v>19.742000000000001</v>
      </c>
      <c r="DF20" s="59">
        <v>277.92099999999999</v>
      </c>
      <c r="DG20" s="59">
        <v>57.368000000000002</v>
      </c>
      <c r="DH20" s="59">
        <v>11.683</v>
      </c>
      <c r="DI20" s="59">
        <v>346.97199999999998</v>
      </c>
      <c r="DJ20" s="59">
        <v>1.33</v>
      </c>
      <c r="DK20" s="59">
        <v>348.30200000000002</v>
      </c>
      <c r="DL20" s="59">
        <v>258.53899999999999</v>
      </c>
      <c r="DM20" s="59">
        <v>243.16</v>
      </c>
      <c r="DN20" s="59">
        <v>145.87700000000001</v>
      </c>
      <c r="DO20" s="59">
        <v>647.577</v>
      </c>
      <c r="DP20" s="59">
        <v>46.384999999999998</v>
      </c>
      <c r="DQ20" s="59">
        <v>693.96199999999999</v>
      </c>
      <c r="DR20" s="59">
        <v>11.959</v>
      </c>
      <c r="DS20" s="59">
        <v>77.701999999999998</v>
      </c>
      <c r="DT20" s="59">
        <v>183.22</v>
      </c>
      <c r="DU20" s="59">
        <v>272.88099999999997</v>
      </c>
      <c r="DV20" s="59">
        <v>230.09</v>
      </c>
      <c r="DW20" s="59">
        <v>502.971</v>
      </c>
      <c r="DX20" s="59">
        <v>0.14000000000000001</v>
      </c>
      <c r="DY20" s="59">
        <v>1.554</v>
      </c>
      <c r="DZ20" s="59">
        <v>7.2489999999999997</v>
      </c>
      <c r="EA20" s="59">
        <v>8.9420000000000002</v>
      </c>
      <c r="EB20" s="59">
        <v>55.093000000000004</v>
      </c>
      <c r="EC20" s="59">
        <v>64.034999999999997</v>
      </c>
      <c r="ED20" s="59">
        <v>0</v>
      </c>
      <c r="EE20" s="59">
        <v>0</v>
      </c>
      <c r="EF20" s="59">
        <v>0</v>
      </c>
      <c r="EG20" s="59">
        <v>0</v>
      </c>
      <c r="EH20" s="59">
        <v>0</v>
      </c>
      <c r="EI20" s="59">
        <v>0</v>
      </c>
      <c r="EJ20" s="59">
        <v>566.178</v>
      </c>
      <c r="EK20" s="59">
        <v>380.87900000000002</v>
      </c>
      <c r="EL20" s="59">
        <v>348.029</v>
      </c>
      <c r="EM20" s="59">
        <v>1295.086</v>
      </c>
      <c r="EN20" s="59">
        <v>333.92500000000001</v>
      </c>
      <c r="EO20" s="59">
        <v>1629.011</v>
      </c>
      <c r="EP20" s="59">
        <v>0.39100000000000001</v>
      </c>
      <c r="EQ20" s="59">
        <v>0</v>
      </c>
      <c r="ER20" s="59">
        <v>0</v>
      </c>
      <c r="ES20" s="59">
        <v>0.39100000000000001</v>
      </c>
      <c r="ET20" s="59">
        <v>0</v>
      </c>
      <c r="EU20" s="59">
        <v>0.39100000000000001</v>
      </c>
      <c r="EV20" s="59">
        <v>3.831</v>
      </c>
      <c r="EW20" s="59">
        <v>0</v>
      </c>
      <c r="EX20" s="59">
        <v>0.47</v>
      </c>
      <c r="EY20" s="59">
        <v>4.3010000000000002</v>
      </c>
      <c r="EZ20" s="59">
        <v>0</v>
      </c>
      <c r="FA20" s="59">
        <v>4.3010000000000002</v>
      </c>
      <c r="FB20" s="59">
        <v>12.592000000000001</v>
      </c>
      <c r="FC20" s="59">
        <v>4.1459999999999999</v>
      </c>
      <c r="FD20" s="59">
        <v>1.466</v>
      </c>
      <c r="FE20" s="59">
        <v>18.204000000000001</v>
      </c>
      <c r="FF20" s="59">
        <v>0</v>
      </c>
      <c r="FG20" s="59">
        <v>18.204000000000001</v>
      </c>
      <c r="FH20" s="59">
        <v>12.077999999999999</v>
      </c>
      <c r="FI20" s="59">
        <v>14.144</v>
      </c>
      <c r="FJ20" s="59">
        <v>4.79</v>
      </c>
      <c r="FK20" s="59">
        <v>31.012</v>
      </c>
      <c r="FL20" s="59">
        <v>4.0739999999999998</v>
      </c>
      <c r="FM20" s="59">
        <v>35.085000000000001</v>
      </c>
      <c r="FN20" s="59">
        <v>1.1020000000000001</v>
      </c>
      <c r="FO20" s="59">
        <v>5.1219999999999999</v>
      </c>
      <c r="FP20" s="59">
        <v>10.763</v>
      </c>
      <c r="FQ20" s="59">
        <v>16.986999999999998</v>
      </c>
      <c r="FR20" s="59">
        <v>4.9249999999999998</v>
      </c>
      <c r="FS20" s="59">
        <v>21.911999999999999</v>
      </c>
      <c r="FT20" s="59">
        <v>0</v>
      </c>
      <c r="FU20" s="59">
        <v>0</v>
      </c>
      <c r="FV20" s="59">
        <v>0</v>
      </c>
      <c r="FW20" s="59">
        <v>0</v>
      </c>
      <c r="FX20" s="59">
        <v>0.67800000000000005</v>
      </c>
      <c r="FY20" s="59">
        <v>0.67800000000000005</v>
      </c>
      <c r="FZ20" s="59">
        <v>0</v>
      </c>
      <c r="GA20" s="59">
        <v>0</v>
      </c>
      <c r="GB20" s="59">
        <v>0</v>
      </c>
      <c r="GC20" s="59">
        <v>0</v>
      </c>
      <c r="GD20" s="59">
        <v>0</v>
      </c>
      <c r="GE20" s="59">
        <v>0</v>
      </c>
      <c r="GF20" s="59">
        <v>29.992999999999999</v>
      </c>
      <c r="GG20" s="59">
        <v>23.411999999999999</v>
      </c>
      <c r="GH20" s="59">
        <v>17.489000000000001</v>
      </c>
      <c r="GI20" s="59">
        <v>70.894000000000005</v>
      </c>
      <c r="GJ20" s="59">
        <v>9.6769999999999996</v>
      </c>
      <c r="GK20" s="59">
        <v>80.570999999999998</v>
      </c>
      <c r="GL20" s="59">
        <v>3.3130000000000002</v>
      </c>
      <c r="GM20" s="59">
        <v>0</v>
      </c>
      <c r="GN20" s="59">
        <v>0</v>
      </c>
      <c r="GO20" s="59">
        <v>3.3130000000000002</v>
      </c>
      <c r="GP20" s="59">
        <v>0</v>
      </c>
      <c r="GQ20" s="59">
        <v>3.3130000000000002</v>
      </c>
      <c r="GR20" s="59">
        <v>31.978000000000002</v>
      </c>
      <c r="GS20" s="59">
        <v>0.53500000000000003</v>
      </c>
      <c r="GT20" s="59">
        <v>0</v>
      </c>
      <c r="GU20" s="59">
        <v>32.512999999999998</v>
      </c>
      <c r="GV20" s="59">
        <v>0</v>
      </c>
      <c r="GW20" s="59">
        <v>32.512999999999998</v>
      </c>
      <c r="GX20" s="59">
        <v>213.64400000000001</v>
      </c>
      <c r="GY20" s="59">
        <v>19.972000000000001</v>
      </c>
      <c r="GZ20" s="59">
        <v>1.895</v>
      </c>
      <c r="HA20" s="59">
        <v>235.511</v>
      </c>
      <c r="HB20" s="59">
        <v>0.43099999999999999</v>
      </c>
      <c r="HC20" s="59">
        <v>235.94200000000001</v>
      </c>
      <c r="HD20" s="59">
        <v>150.148</v>
      </c>
      <c r="HE20" s="59">
        <v>80.352999999999994</v>
      </c>
      <c r="HF20" s="59">
        <v>27.776</v>
      </c>
      <c r="HG20" s="59">
        <v>258.27699999999999</v>
      </c>
      <c r="HH20" s="59">
        <v>11.964</v>
      </c>
      <c r="HI20" s="59">
        <v>270.24099999999999</v>
      </c>
      <c r="HJ20" s="59">
        <v>7.9790000000000001</v>
      </c>
      <c r="HK20" s="59">
        <v>16.658999999999999</v>
      </c>
      <c r="HL20" s="59">
        <v>48.884</v>
      </c>
      <c r="HM20" s="59">
        <v>73.522000000000006</v>
      </c>
      <c r="HN20" s="59">
        <v>45.363999999999997</v>
      </c>
      <c r="HO20" s="59">
        <v>118.886</v>
      </c>
      <c r="HP20" s="59">
        <v>1.532</v>
      </c>
      <c r="HQ20" s="59">
        <v>2.7280000000000002</v>
      </c>
      <c r="HR20" s="59">
        <v>4.8330000000000002</v>
      </c>
      <c r="HS20" s="59">
        <v>9.093</v>
      </c>
      <c r="HT20" s="59">
        <v>18.196999999999999</v>
      </c>
      <c r="HU20" s="59">
        <v>27.29</v>
      </c>
      <c r="HV20" s="59">
        <v>0</v>
      </c>
      <c r="HW20" s="59">
        <v>0.99099999999999999</v>
      </c>
      <c r="HX20" s="59">
        <v>1.1930000000000001</v>
      </c>
      <c r="HY20" s="59">
        <v>2.1840000000000002</v>
      </c>
      <c r="HZ20" s="59">
        <v>2.6150000000000002</v>
      </c>
      <c r="IA20" s="59">
        <v>4.7990000000000004</v>
      </c>
      <c r="IB20" s="59">
        <v>408.59399999999999</v>
      </c>
      <c r="IC20" s="59">
        <v>121.23699999999999</v>
      </c>
      <c r="ID20" s="59">
        <v>84.581999999999994</v>
      </c>
      <c r="IE20" s="59">
        <v>614.41300000000001</v>
      </c>
      <c r="IF20" s="59">
        <v>78.570999999999998</v>
      </c>
      <c r="IG20" s="59">
        <v>692.98400000000004</v>
      </c>
      <c r="IH20" s="59">
        <v>3.7040000000000002</v>
      </c>
      <c r="II20" s="59">
        <v>0</v>
      </c>
      <c r="IJ20" s="59">
        <v>0</v>
      </c>
      <c r="IK20" s="59">
        <v>3.7040000000000002</v>
      </c>
      <c r="IL20" s="59">
        <v>0</v>
      </c>
      <c r="IM20" s="59">
        <v>3.7040000000000002</v>
      </c>
      <c r="IN20" s="59">
        <v>53.429000000000002</v>
      </c>
      <c r="IO20" s="59">
        <v>1.63</v>
      </c>
      <c r="IP20" s="59">
        <v>0.47</v>
      </c>
      <c r="IQ20" s="59">
        <v>55.529000000000003</v>
      </c>
    </row>
    <row r="21" spans="1:251">
      <c r="A21" s="9">
        <v>42156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  <c r="H21" s="59">
        <v>6.7709999999999999</v>
      </c>
      <c r="I21" s="59">
        <v>0.64600000000000002</v>
      </c>
      <c r="J21" s="59">
        <v>0</v>
      </c>
      <c r="K21" s="59">
        <v>7.4160000000000004</v>
      </c>
      <c r="L21" s="59">
        <v>0</v>
      </c>
      <c r="M21" s="59">
        <v>7.4160000000000004</v>
      </c>
      <c r="N21" s="59">
        <v>127.316</v>
      </c>
      <c r="O21" s="59">
        <v>28.971</v>
      </c>
      <c r="P21" s="59">
        <v>7.97</v>
      </c>
      <c r="Q21" s="59">
        <v>164.25700000000001</v>
      </c>
      <c r="R21" s="59">
        <v>1.4470000000000001</v>
      </c>
      <c r="S21" s="59">
        <v>165.70400000000001</v>
      </c>
      <c r="T21" s="59">
        <v>94.275000000000006</v>
      </c>
      <c r="U21" s="59">
        <v>101.235</v>
      </c>
      <c r="V21" s="59">
        <v>84.617000000000004</v>
      </c>
      <c r="W21" s="59">
        <v>280.12700000000001</v>
      </c>
      <c r="X21" s="59">
        <v>33.006</v>
      </c>
      <c r="Y21" s="59">
        <v>313.13299999999998</v>
      </c>
      <c r="Z21" s="59">
        <v>3.8330000000000002</v>
      </c>
      <c r="AA21" s="59">
        <v>31.873999999999999</v>
      </c>
      <c r="AB21" s="59">
        <v>84.081000000000003</v>
      </c>
      <c r="AC21" s="59">
        <v>119.788</v>
      </c>
      <c r="AD21" s="59">
        <v>139.20599999999999</v>
      </c>
      <c r="AE21" s="59">
        <v>258.99400000000003</v>
      </c>
      <c r="AF21" s="59">
        <v>0</v>
      </c>
      <c r="AG21" s="59">
        <v>0.98099999999999998</v>
      </c>
      <c r="AH21" s="59">
        <v>1.9490000000000001</v>
      </c>
      <c r="AI21" s="59">
        <v>2.93</v>
      </c>
      <c r="AJ21" s="59">
        <v>25.434000000000001</v>
      </c>
      <c r="AK21" s="59">
        <v>28.364000000000001</v>
      </c>
      <c r="AL21" s="59">
        <v>0</v>
      </c>
      <c r="AM21" s="59">
        <v>0.40400000000000003</v>
      </c>
      <c r="AN21" s="59">
        <v>0</v>
      </c>
      <c r="AO21" s="59">
        <v>0.40400000000000003</v>
      </c>
      <c r="AP21" s="59">
        <v>0</v>
      </c>
      <c r="AQ21" s="59">
        <v>0.40400000000000003</v>
      </c>
      <c r="AR21" s="59">
        <v>232.19399999999999</v>
      </c>
      <c r="AS21" s="59">
        <v>164.11099999999999</v>
      </c>
      <c r="AT21" s="59">
        <v>178.61699999999999</v>
      </c>
      <c r="AU21" s="59">
        <v>574.92200000000003</v>
      </c>
      <c r="AV21" s="59">
        <v>199.09299999999999</v>
      </c>
      <c r="AW21" s="59">
        <v>774.01499999999999</v>
      </c>
      <c r="AX21" s="59">
        <v>0</v>
      </c>
      <c r="AY21" s="59">
        <v>0</v>
      </c>
      <c r="AZ21" s="59">
        <v>0</v>
      </c>
      <c r="BA21" s="59">
        <v>0</v>
      </c>
      <c r="BB21" s="59">
        <v>0</v>
      </c>
      <c r="BC21" s="59">
        <v>0</v>
      </c>
      <c r="BD21" s="59">
        <v>8.1940000000000008</v>
      </c>
      <c r="BE21" s="59">
        <v>0.40899999999999997</v>
      </c>
      <c r="BF21" s="59">
        <v>0</v>
      </c>
      <c r="BG21" s="59">
        <v>8.6029999999999998</v>
      </c>
      <c r="BH21" s="59">
        <v>0</v>
      </c>
      <c r="BI21" s="59">
        <v>8.6029999999999998</v>
      </c>
      <c r="BJ21" s="59">
        <v>182.976</v>
      </c>
      <c r="BK21" s="59">
        <v>29.954999999999998</v>
      </c>
      <c r="BL21" s="59">
        <v>3.0329999999999999</v>
      </c>
      <c r="BM21" s="59">
        <v>215.96299999999999</v>
      </c>
      <c r="BN21" s="59">
        <v>0.56200000000000006</v>
      </c>
      <c r="BO21" s="59">
        <v>216.52500000000001</v>
      </c>
      <c r="BP21" s="59">
        <v>162.892</v>
      </c>
      <c r="BQ21" s="59">
        <v>156.321</v>
      </c>
      <c r="BR21" s="59">
        <v>74.382999999999996</v>
      </c>
      <c r="BS21" s="59">
        <v>393.596</v>
      </c>
      <c r="BT21" s="59">
        <v>17.399000000000001</v>
      </c>
      <c r="BU21" s="59">
        <v>410.995</v>
      </c>
      <c r="BV21" s="59">
        <v>6.2889999999999997</v>
      </c>
      <c r="BW21" s="59">
        <v>43.588000000000001</v>
      </c>
      <c r="BX21" s="59">
        <v>95.236999999999995</v>
      </c>
      <c r="BY21" s="59">
        <v>145.11500000000001</v>
      </c>
      <c r="BZ21" s="59">
        <v>108.327</v>
      </c>
      <c r="CA21" s="59">
        <v>253.44200000000001</v>
      </c>
      <c r="CB21" s="59">
        <v>0.58199999999999996</v>
      </c>
      <c r="CC21" s="59">
        <v>0.56499999999999995</v>
      </c>
      <c r="CD21" s="59">
        <v>2.5209999999999999</v>
      </c>
      <c r="CE21" s="59">
        <v>3.6680000000000001</v>
      </c>
      <c r="CF21" s="59">
        <v>23.483000000000001</v>
      </c>
      <c r="CG21" s="59">
        <v>27.151</v>
      </c>
      <c r="CH21" s="59">
        <v>0</v>
      </c>
      <c r="CI21" s="59">
        <v>0</v>
      </c>
      <c r="CJ21" s="59">
        <v>0</v>
      </c>
      <c r="CK21" s="59">
        <v>0</v>
      </c>
      <c r="CL21" s="59">
        <v>0</v>
      </c>
      <c r="CM21" s="59">
        <v>0</v>
      </c>
      <c r="CN21" s="59">
        <v>360.93299999999999</v>
      </c>
      <c r="CO21" s="59">
        <v>230.83799999999999</v>
      </c>
      <c r="CP21" s="59">
        <v>175.17400000000001</v>
      </c>
      <c r="CQ21" s="59">
        <v>766.94500000000005</v>
      </c>
      <c r="CR21" s="59">
        <v>149.77099999999999</v>
      </c>
      <c r="CS21" s="59">
        <v>916.71600000000001</v>
      </c>
      <c r="CT21" s="59">
        <v>0</v>
      </c>
      <c r="CU21" s="59">
        <v>0</v>
      </c>
      <c r="CV21" s="59">
        <v>0</v>
      </c>
      <c r="CW21" s="59">
        <v>0</v>
      </c>
      <c r="CX21" s="59">
        <v>0</v>
      </c>
      <c r="CY21" s="59">
        <v>0</v>
      </c>
      <c r="CZ21" s="59">
        <v>14.964</v>
      </c>
      <c r="DA21" s="59">
        <v>1.0549999999999999</v>
      </c>
      <c r="DB21" s="59">
        <v>0</v>
      </c>
      <c r="DC21" s="59">
        <v>16.018999999999998</v>
      </c>
      <c r="DD21" s="59">
        <v>0</v>
      </c>
      <c r="DE21" s="59">
        <v>16.018999999999998</v>
      </c>
      <c r="DF21" s="59">
        <v>310.29199999999997</v>
      </c>
      <c r="DG21" s="59">
        <v>58.926000000000002</v>
      </c>
      <c r="DH21" s="59">
        <v>11.002000000000001</v>
      </c>
      <c r="DI21" s="59">
        <v>380.22</v>
      </c>
      <c r="DJ21" s="59">
        <v>2.0089999999999999</v>
      </c>
      <c r="DK21" s="59">
        <v>382.22899999999998</v>
      </c>
      <c r="DL21" s="59">
        <v>257.16699999999997</v>
      </c>
      <c r="DM21" s="59">
        <v>257.55500000000001</v>
      </c>
      <c r="DN21" s="59">
        <v>159</v>
      </c>
      <c r="DO21" s="59">
        <v>673.72299999999996</v>
      </c>
      <c r="DP21" s="59">
        <v>50.405000000000001</v>
      </c>
      <c r="DQ21" s="59">
        <v>724.12800000000004</v>
      </c>
      <c r="DR21" s="59">
        <v>10.122</v>
      </c>
      <c r="DS21" s="59">
        <v>75.462000000000003</v>
      </c>
      <c r="DT21" s="59">
        <v>179.31800000000001</v>
      </c>
      <c r="DU21" s="59">
        <v>264.90300000000002</v>
      </c>
      <c r="DV21" s="59">
        <v>247.53299999999999</v>
      </c>
      <c r="DW21" s="59">
        <v>512.43600000000004</v>
      </c>
      <c r="DX21" s="59">
        <v>0.58199999999999996</v>
      </c>
      <c r="DY21" s="59">
        <v>1.546</v>
      </c>
      <c r="DZ21" s="59">
        <v>4.47</v>
      </c>
      <c r="EA21" s="59">
        <v>6.5979999999999999</v>
      </c>
      <c r="EB21" s="59">
        <v>48.915999999999997</v>
      </c>
      <c r="EC21" s="59">
        <v>55.515000000000001</v>
      </c>
      <c r="ED21" s="59">
        <v>0</v>
      </c>
      <c r="EE21" s="59">
        <v>0.40400000000000003</v>
      </c>
      <c r="EF21" s="59">
        <v>0</v>
      </c>
      <c r="EG21" s="59">
        <v>0.40400000000000003</v>
      </c>
      <c r="EH21" s="59">
        <v>0</v>
      </c>
      <c r="EI21" s="59">
        <v>0.40400000000000003</v>
      </c>
      <c r="EJ21" s="59">
        <v>593.12699999999995</v>
      </c>
      <c r="EK21" s="59">
        <v>394.94900000000001</v>
      </c>
      <c r="EL21" s="59">
        <v>353.791</v>
      </c>
      <c r="EM21" s="59">
        <v>1341.867</v>
      </c>
      <c r="EN21" s="59">
        <v>348.86399999999998</v>
      </c>
      <c r="EO21" s="59">
        <v>1690.731</v>
      </c>
      <c r="EP21" s="59">
        <v>0</v>
      </c>
      <c r="EQ21" s="59">
        <v>0</v>
      </c>
      <c r="ER21" s="59">
        <v>0</v>
      </c>
      <c r="ES21" s="59">
        <v>0</v>
      </c>
      <c r="ET21" s="59">
        <v>0</v>
      </c>
      <c r="EU21" s="59">
        <v>0</v>
      </c>
      <c r="EV21" s="59">
        <v>2.3370000000000002</v>
      </c>
      <c r="EW21" s="59">
        <v>0</v>
      </c>
      <c r="EX21" s="59">
        <v>0</v>
      </c>
      <c r="EY21" s="59">
        <v>2.3370000000000002</v>
      </c>
      <c r="EZ21" s="59">
        <v>0</v>
      </c>
      <c r="FA21" s="59">
        <v>2.3370000000000002</v>
      </c>
      <c r="FB21" s="59">
        <v>13.823</v>
      </c>
      <c r="FC21" s="59">
        <v>4.8639999999999999</v>
      </c>
      <c r="FD21" s="59">
        <v>0.40100000000000002</v>
      </c>
      <c r="FE21" s="59">
        <v>19.087</v>
      </c>
      <c r="FF21" s="59">
        <v>0</v>
      </c>
      <c r="FG21" s="59">
        <v>19.087</v>
      </c>
      <c r="FH21" s="59">
        <v>9.6760000000000002</v>
      </c>
      <c r="FI21" s="59">
        <v>12.208</v>
      </c>
      <c r="FJ21" s="59">
        <v>8.8049999999999997</v>
      </c>
      <c r="FK21" s="59">
        <v>30.69</v>
      </c>
      <c r="FL21" s="59">
        <v>1.0169999999999999</v>
      </c>
      <c r="FM21" s="59">
        <v>31.707000000000001</v>
      </c>
      <c r="FN21" s="59">
        <v>0.22900000000000001</v>
      </c>
      <c r="FO21" s="59">
        <v>4.9089999999999998</v>
      </c>
      <c r="FP21" s="59">
        <v>6.0119999999999996</v>
      </c>
      <c r="FQ21" s="59">
        <v>11.15</v>
      </c>
      <c r="FR21" s="59">
        <v>4.9960000000000004</v>
      </c>
      <c r="FS21" s="59">
        <v>16.146000000000001</v>
      </c>
      <c r="FT21" s="59">
        <v>0</v>
      </c>
      <c r="FU21" s="59">
        <v>0.48699999999999999</v>
      </c>
      <c r="FV21" s="59">
        <v>0.39100000000000001</v>
      </c>
      <c r="FW21" s="59">
        <v>0.877</v>
      </c>
      <c r="FX21" s="59">
        <v>0.441</v>
      </c>
      <c r="FY21" s="59">
        <v>1.3180000000000001</v>
      </c>
      <c r="FZ21" s="59">
        <v>0</v>
      </c>
      <c r="GA21" s="59">
        <v>0</v>
      </c>
      <c r="GB21" s="59">
        <v>0</v>
      </c>
      <c r="GC21" s="59">
        <v>0</v>
      </c>
      <c r="GD21" s="59">
        <v>0</v>
      </c>
      <c r="GE21" s="59">
        <v>0</v>
      </c>
      <c r="GF21" s="59">
        <v>26.065999999999999</v>
      </c>
      <c r="GG21" s="59">
        <v>22.466999999999999</v>
      </c>
      <c r="GH21" s="59">
        <v>15.608000000000001</v>
      </c>
      <c r="GI21" s="59">
        <v>64.141000000000005</v>
      </c>
      <c r="GJ21" s="59">
        <v>6.4550000000000001</v>
      </c>
      <c r="GK21" s="59">
        <v>70.596000000000004</v>
      </c>
      <c r="GL21" s="59">
        <v>0.83699999999999997</v>
      </c>
      <c r="GM21" s="59">
        <v>0</v>
      </c>
      <c r="GN21" s="59">
        <v>0</v>
      </c>
      <c r="GO21" s="59">
        <v>0.83699999999999997</v>
      </c>
      <c r="GP21" s="59">
        <v>0</v>
      </c>
      <c r="GQ21" s="59">
        <v>0.83699999999999997</v>
      </c>
      <c r="GR21" s="59">
        <v>30.994</v>
      </c>
      <c r="GS21" s="59">
        <v>1.0860000000000001</v>
      </c>
      <c r="GT21" s="59">
        <v>0.40300000000000002</v>
      </c>
      <c r="GU21" s="59">
        <v>32.482999999999997</v>
      </c>
      <c r="GV21" s="59">
        <v>0</v>
      </c>
      <c r="GW21" s="59">
        <v>32.482999999999997</v>
      </c>
      <c r="GX21" s="59">
        <v>202.501</v>
      </c>
      <c r="GY21" s="59">
        <v>21.724</v>
      </c>
      <c r="GZ21" s="59">
        <v>2.5939999999999999</v>
      </c>
      <c r="HA21" s="59">
        <v>226.81899999999999</v>
      </c>
      <c r="HB21" s="59">
        <v>0</v>
      </c>
      <c r="HC21" s="59">
        <v>226.81899999999999</v>
      </c>
      <c r="HD21" s="59">
        <v>137.631</v>
      </c>
      <c r="HE21" s="59">
        <v>70.528999999999996</v>
      </c>
      <c r="HF21" s="59">
        <v>35.848999999999997</v>
      </c>
      <c r="HG21" s="59">
        <v>244.00899999999999</v>
      </c>
      <c r="HH21" s="59">
        <v>13.837999999999999</v>
      </c>
      <c r="HI21" s="59">
        <v>257.84699999999998</v>
      </c>
      <c r="HJ21" s="59">
        <v>11.093</v>
      </c>
      <c r="HK21" s="59">
        <v>23.391999999999999</v>
      </c>
      <c r="HL21" s="59">
        <v>44.832999999999998</v>
      </c>
      <c r="HM21" s="59">
        <v>79.319000000000003</v>
      </c>
      <c r="HN21" s="59">
        <v>53.088000000000001</v>
      </c>
      <c r="HO21" s="59">
        <v>132.40700000000001</v>
      </c>
      <c r="HP21" s="59">
        <v>0.58099999999999996</v>
      </c>
      <c r="HQ21" s="59">
        <v>2.8679999999999999</v>
      </c>
      <c r="HR21" s="59">
        <v>5.0540000000000003</v>
      </c>
      <c r="HS21" s="59">
        <v>8.5030000000000001</v>
      </c>
      <c r="HT21" s="59">
        <v>23.896000000000001</v>
      </c>
      <c r="HU21" s="59">
        <v>32.398000000000003</v>
      </c>
      <c r="HV21" s="59">
        <v>0</v>
      </c>
      <c r="HW21" s="59">
        <v>1.5189999999999999</v>
      </c>
      <c r="HX21" s="59">
        <v>1.2430000000000001</v>
      </c>
      <c r="HY21" s="59">
        <v>2.762</v>
      </c>
      <c r="HZ21" s="59">
        <v>0.41499999999999998</v>
      </c>
      <c r="IA21" s="59">
        <v>3.177</v>
      </c>
      <c r="IB21" s="59">
        <v>383.63799999999998</v>
      </c>
      <c r="IC21" s="59">
        <v>121.117</v>
      </c>
      <c r="ID21" s="59">
        <v>89.975999999999999</v>
      </c>
      <c r="IE21" s="59">
        <v>594.73099999999999</v>
      </c>
      <c r="IF21" s="59">
        <v>91.236000000000004</v>
      </c>
      <c r="IG21" s="59">
        <v>685.96699999999998</v>
      </c>
      <c r="IH21" s="59">
        <v>0.83699999999999997</v>
      </c>
      <c r="II21" s="59">
        <v>0</v>
      </c>
      <c r="IJ21" s="59">
        <v>0</v>
      </c>
      <c r="IK21" s="59">
        <v>0.83699999999999997</v>
      </c>
      <c r="IL21" s="59">
        <v>0</v>
      </c>
      <c r="IM21" s="59">
        <v>0.83699999999999997</v>
      </c>
      <c r="IN21" s="59">
        <v>49.826999999999998</v>
      </c>
      <c r="IO21" s="59">
        <v>2.14</v>
      </c>
      <c r="IP21" s="59">
        <v>0.40300000000000002</v>
      </c>
      <c r="IQ21" s="59">
        <v>52.371000000000002</v>
      </c>
    </row>
    <row r="22" spans="1:251">
      <c r="A22" s="9">
        <v>42522</v>
      </c>
      <c r="B22" s="59">
        <v>0.30199999999999999</v>
      </c>
      <c r="C22" s="59">
        <v>0</v>
      </c>
      <c r="D22" s="59">
        <v>0</v>
      </c>
      <c r="E22" s="59">
        <v>0.30199999999999999</v>
      </c>
      <c r="F22" s="59">
        <v>0</v>
      </c>
      <c r="G22" s="59">
        <v>0.30199999999999999</v>
      </c>
      <c r="H22" s="59">
        <v>5.1970000000000001</v>
      </c>
      <c r="I22" s="59">
        <v>0.374</v>
      </c>
      <c r="J22" s="59">
        <v>0</v>
      </c>
      <c r="K22" s="59">
        <v>5.57</v>
      </c>
      <c r="L22" s="59">
        <v>0</v>
      </c>
      <c r="M22" s="59">
        <v>5.57</v>
      </c>
      <c r="N22" s="59">
        <v>125.169</v>
      </c>
      <c r="O22" s="59">
        <v>31.614999999999998</v>
      </c>
      <c r="P22" s="59">
        <v>5.7279999999999998</v>
      </c>
      <c r="Q22" s="59">
        <v>162.512</v>
      </c>
      <c r="R22" s="59">
        <v>0.35799999999999998</v>
      </c>
      <c r="S22" s="59">
        <v>162.87</v>
      </c>
      <c r="T22" s="59">
        <v>88.215999999999994</v>
      </c>
      <c r="U22" s="59">
        <v>110.11</v>
      </c>
      <c r="V22" s="59">
        <v>81.585999999999999</v>
      </c>
      <c r="W22" s="59">
        <v>279.91199999999998</v>
      </c>
      <c r="X22" s="59">
        <v>23.364000000000001</v>
      </c>
      <c r="Y22" s="59">
        <v>303.27600000000001</v>
      </c>
      <c r="Z22" s="59">
        <v>5.6029999999999998</v>
      </c>
      <c r="AA22" s="59">
        <v>34.064</v>
      </c>
      <c r="AB22" s="59">
        <v>90.117999999999995</v>
      </c>
      <c r="AC22" s="59">
        <v>129.785</v>
      </c>
      <c r="AD22" s="59">
        <v>133.57599999999999</v>
      </c>
      <c r="AE22" s="59">
        <v>263.36099999999999</v>
      </c>
      <c r="AF22" s="59">
        <v>0.433</v>
      </c>
      <c r="AG22" s="59">
        <v>0</v>
      </c>
      <c r="AH22" s="59">
        <v>5.6619999999999999</v>
      </c>
      <c r="AI22" s="59">
        <v>6.0949999999999998</v>
      </c>
      <c r="AJ22" s="59">
        <v>37.844000000000001</v>
      </c>
      <c r="AK22" s="59">
        <v>43.939</v>
      </c>
      <c r="AL22" s="59">
        <v>0</v>
      </c>
      <c r="AM22" s="59">
        <v>0</v>
      </c>
      <c r="AN22" s="59">
        <v>0</v>
      </c>
      <c r="AO22" s="59">
        <v>0</v>
      </c>
      <c r="AP22" s="59">
        <v>0.53</v>
      </c>
      <c r="AQ22" s="59">
        <v>0.53</v>
      </c>
      <c r="AR22" s="59">
        <v>224.92</v>
      </c>
      <c r="AS22" s="59">
        <v>176.16300000000001</v>
      </c>
      <c r="AT22" s="59">
        <v>183.09399999999999</v>
      </c>
      <c r="AU22" s="59">
        <v>584.17700000000002</v>
      </c>
      <c r="AV22" s="59">
        <v>195.67099999999999</v>
      </c>
      <c r="AW22" s="59">
        <v>779.84799999999996</v>
      </c>
      <c r="AX22" s="59">
        <v>0</v>
      </c>
      <c r="AY22" s="59">
        <v>0</v>
      </c>
      <c r="AZ22" s="59">
        <v>0</v>
      </c>
      <c r="BA22" s="59">
        <v>0</v>
      </c>
      <c r="BB22" s="59">
        <v>0</v>
      </c>
      <c r="BC22" s="59">
        <v>0</v>
      </c>
      <c r="BD22" s="59">
        <v>11.353999999999999</v>
      </c>
      <c r="BE22" s="59">
        <v>0</v>
      </c>
      <c r="BF22" s="59">
        <v>0</v>
      </c>
      <c r="BG22" s="59">
        <v>11.353999999999999</v>
      </c>
      <c r="BH22" s="59">
        <v>0</v>
      </c>
      <c r="BI22" s="59">
        <v>11.353999999999999</v>
      </c>
      <c r="BJ22" s="59">
        <v>191.32599999999999</v>
      </c>
      <c r="BK22" s="59">
        <v>36.036999999999999</v>
      </c>
      <c r="BL22" s="59">
        <v>3.9649999999999999</v>
      </c>
      <c r="BM22" s="59">
        <v>231.328</v>
      </c>
      <c r="BN22" s="59">
        <v>0.74199999999999999</v>
      </c>
      <c r="BO22" s="59">
        <v>232.07</v>
      </c>
      <c r="BP22" s="59">
        <v>168.79400000000001</v>
      </c>
      <c r="BQ22" s="59">
        <v>163.15799999999999</v>
      </c>
      <c r="BR22" s="59">
        <v>74.966999999999999</v>
      </c>
      <c r="BS22" s="59">
        <v>406.91899999999998</v>
      </c>
      <c r="BT22" s="59">
        <v>19.384</v>
      </c>
      <c r="BU22" s="59">
        <v>426.303</v>
      </c>
      <c r="BV22" s="59">
        <v>6.1340000000000003</v>
      </c>
      <c r="BW22" s="59">
        <v>41.533999999999999</v>
      </c>
      <c r="BX22" s="59">
        <v>98.483000000000004</v>
      </c>
      <c r="BY22" s="59">
        <v>146.15100000000001</v>
      </c>
      <c r="BZ22" s="59">
        <v>99.09</v>
      </c>
      <c r="CA22" s="59">
        <v>245.24</v>
      </c>
      <c r="CB22" s="59">
        <v>0</v>
      </c>
      <c r="CC22" s="59">
        <v>0.65300000000000002</v>
      </c>
      <c r="CD22" s="59">
        <v>2.9689999999999999</v>
      </c>
      <c r="CE22" s="59">
        <v>3.621</v>
      </c>
      <c r="CF22" s="59">
        <v>30.806000000000001</v>
      </c>
      <c r="CG22" s="59">
        <v>34.427</v>
      </c>
      <c r="CH22" s="59">
        <v>0.109</v>
      </c>
      <c r="CI22" s="59">
        <v>0</v>
      </c>
      <c r="CJ22" s="59">
        <v>0.436</v>
      </c>
      <c r="CK22" s="59">
        <v>0.54600000000000004</v>
      </c>
      <c r="CL22" s="59">
        <v>0</v>
      </c>
      <c r="CM22" s="59">
        <v>0.54600000000000004</v>
      </c>
      <c r="CN22" s="59">
        <v>377.71800000000002</v>
      </c>
      <c r="CO22" s="59">
        <v>241.381</v>
      </c>
      <c r="CP22" s="59">
        <v>180.82</v>
      </c>
      <c r="CQ22" s="59">
        <v>799.91899999999998</v>
      </c>
      <c r="CR22" s="59">
        <v>150.02099999999999</v>
      </c>
      <c r="CS22" s="59">
        <v>949.94</v>
      </c>
      <c r="CT22" s="59">
        <v>0.30199999999999999</v>
      </c>
      <c r="CU22" s="59">
        <v>0</v>
      </c>
      <c r="CV22" s="59">
        <v>0</v>
      </c>
      <c r="CW22" s="59">
        <v>0.30199999999999999</v>
      </c>
      <c r="CX22" s="59">
        <v>0</v>
      </c>
      <c r="CY22" s="59">
        <v>0.30199999999999999</v>
      </c>
      <c r="CZ22" s="59">
        <v>16.550999999999998</v>
      </c>
      <c r="DA22" s="59">
        <v>0.374</v>
      </c>
      <c r="DB22" s="59">
        <v>0</v>
      </c>
      <c r="DC22" s="59">
        <v>16.925000000000001</v>
      </c>
      <c r="DD22" s="59">
        <v>0</v>
      </c>
      <c r="DE22" s="59">
        <v>16.925000000000001</v>
      </c>
      <c r="DF22" s="59">
        <v>316.495</v>
      </c>
      <c r="DG22" s="59">
        <v>67.652000000000001</v>
      </c>
      <c r="DH22" s="59">
        <v>9.6929999999999996</v>
      </c>
      <c r="DI22" s="59">
        <v>393.84</v>
      </c>
      <c r="DJ22" s="59">
        <v>1.1000000000000001</v>
      </c>
      <c r="DK22" s="59">
        <v>394.93900000000002</v>
      </c>
      <c r="DL22" s="59">
        <v>257.01</v>
      </c>
      <c r="DM22" s="59">
        <v>273.26900000000001</v>
      </c>
      <c r="DN22" s="59">
        <v>156.553</v>
      </c>
      <c r="DO22" s="59">
        <v>686.83199999999999</v>
      </c>
      <c r="DP22" s="59">
        <v>42.747999999999998</v>
      </c>
      <c r="DQ22" s="59">
        <v>729.57899999999995</v>
      </c>
      <c r="DR22" s="59">
        <v>11.737</v>
      </c>
      <c r="DS22" s="59">
        <v>75.597999999999999</v>
      </c>
      <c r="DT22" s="59">
        <v>188.601</v>
      </c>
      <c r="DU22" s="59">
        <v>275.93599999999998</v>
      </c>
      <c r="DV22" s="59">
        <v>232.66499999999999</v>
      </c>
      <c r="DW22" s="59">
        <v>508.601</v>
      </c>
      <c r="DX22" s="59">
        <v>0.433</v>
      </c>
      <c r="DY22" s="59">
        <v>0.65300000000000002</v>
      </c>
      <c r="DZ22" s="59">
        <v>8.6310000000000002</v>
      </c>
      <c r="EA22" s="59">
        <v>9.7159999999999993</v>
      </c>
      <c r="EB22" s="59">
        <v>68.649000000000001</v>
      </c>
      <c r="EC22" s="59">
        <v>78.366</v>
      </c>
      <c r="ED22" s="59">
        <v>0.109</v>
      </c>
      <c r="EE22" s="59">
        <v>0</v>
      </c>
      <c r="EF22" s="59">
        <v>0.436</v>
      </c>
      <c r="EG22" s="59">
        <v>0.54600000000000004</v>
      </c>
      <c r="EH22" s="59">
        <v>0.53</v>
      </c>
      <c r="EI22" s="59">
        <v>1.0760000000000001</v>
      </c>
      <c r="EJ22" s="59">
        <v>602.63800000000003</v>
      </c>
      <c r="EK22" s="59">
        <v>417.54500000000002</v>
      </c>
      <c r="EL22" s="59">
        <v>363.91300000000001</v>
      </c>
      <c r="EM22" s="59">
        <v>1384.096</v>
      </c>
      <c r="EN22" s="59">
        <v>345.69200000000001</v>
      </c>
      <c r="EO22" s="59">
        <v>1729.788</v>
      </c>
      <c r="EP22" s="59">
        <v>0</v>
      </c>
      <c r="EQ22" s="59">
        <v>0</v>
      </c>
      <c r="ER22" s="59">
        <v>0</v>
      </c>
      <c r="ES22" s="59">
        <v>0</v>
      </c>
      <c r="ET22" s="59">
        <v>0</v>
      </c>
      <c r="EU22" s="59">
        <v>0</v>
      </c>
      <c r="EV22" s="59">
        <v>3.5819999999999999</v>
      </c>
      <c r="EW22" s="59">
        <v>0</v>
      </c>
      <c r="EX22" s="59">
        <v>0</v>
      </c>
      <c r="EY22" s="59">
        <v>3.5819999999999999</v>
      </c>
      <c r="EZ22" s="59">
        <v>0</v>
      </c>
      <c r="FA22" s="59">
        <v>3.5819999999999999</v>
      </c>
      <c r="FB22" s="59">
        <v>15.167999999999999</v>
      </c>
      <c r="FC22" s="59">
        <v>4.5019999999999998</v>
      </c>
      <c r="FD22" s="59">
        <v>0.51100000000000001</v>
      </c>
      <c r="FE22" s="59">
        <v>20.181999999999999</v>
      </c>
      <c r="FF22" s="59">
        <v>0</v>
      </c>
      <c r="FG22" s="59">
        <v>20.181999999999999</v>
      </c>
      <c r="FH22" s="59">
        <v>12.278</v>
      </c>
      <c r="FI22" s="59">
        <v>7.8319999999999999</v>
      </c>
      <c r="FJ22" s="59">
        <v>6.4859999999999998</v>
      </c>
      <c r="FK22" s="59">
        <v>26.597000000000001</v>
      </c>
      <c r="FL22" s="59">
        <v>0.97299999999999998</v>
      </c>
      <c r="FM22" s="59">
        <v>27.57</v>
      </c>
      <c r="FN22" s="59">
        <v>0.40699999999999997</v>
      </c>
      <c r="FO22" s="59">
        <v>2.5579999999999998</v>
      </c>
      <c r="FP22" s="59">
        <v>4.9530000000000003</v>
      </c>
      <c r="FQ22" s="59">
        <v>7.9180000000000001</v>
      </c>
      <c r="FR22" s="59">
        <v>6.48</v>
      </c>
      <c r="FS22" s="59">
        <v>14.398</v>
      </c>
      <c r="FT22" s="59">
        <v>0</v>
      </c>
      <c r="FU22" s="59">
        <v>0</v>
      </c>
      <c r="FV22" s="59">
        <v>0.86899999999999999</v>
      </c>
      <c r="FW22" s="59">
        <v>0.86899999999999999</v>
      </c>
      <c r="FX22" s="59">
        <v>2.077</v>
      </c>
      <c r="FY22" s="59">
        <v>2.9460000000000002</v>
      </c>
      <c r="FZ22" s="59">
        <v>0</v>
      </c>
      <c r="GA22" s="59">
        <v>0</v>
      </c>
      <c r="GB22" s="59">
        <v>0</v>
      </c>
      <c r="GC22" s="59">
        <v>0</v>
      </c>
      <c r="GD22" s="59">
        <v>0</v>
      </c>
      <c r="GE22" s="59">
        <v>0</v>
      </c>
      <c r="GF22" s="59">
        <v>31.436</v>
      </c>
      <c r="GG22" s="59">
        <v>14.891999999999999</v>
      </c>
      <c r="GH22" s="59">
        <v>12.82</v>
      </c>
      <c r="GI22" s="59">
        <v>59.146999999999998</v>
      </c>
      <c r="GJ22" s="59">
        <v>9.5299999999999994</v>
      </c>
      <c r="GK22" s="59">
        <v>68.677999999999997</v>
      </c>
      <c r="GL22" s="59">
        <v>1.609</v>
      </c>
      <c r="GM22" s="59">
        <v>0</v>
      </c>
      <c r="GN22" s="59">
        <v>0</v>
      </c>
      <c r="GO22" s="59">
        <v>1.609</v>
      </c>
      <c r="GP22" s="59">
        <v>0</v>
      </c>
      <c r="GQ22" s="59">
        <v>1.609</v>
      </c>
      <c r="GR22" s="59">
        <v>21.655999999999999</v>
      </c>
      <c r="GS22" s="59">
        <v>0</v>
      </c>
      <c r="GT22" s="59">
        <v>0</v>
      </c>
      <c r="GU22" s="59">
        <v>21.655999999999999</v>
      </c>
      <c r="GV22" s="59">
        <v>0</v>
      </c>
      <c r="GW22" s="59">
        <v>21.655999999999999</v>
      </c>
      <c r="GX22" s="59">
        <v>219.06800000000001</v>
      </c>
      <c r="GY22" s="59">
        <v>26.343</v>
      </c>
      <c r="GZ22" s="59">
        <v>2.9529999999999998</v>
      </c>
      <c r="HA22" s="59">
        <v>248.36500000000001</v>
      </c>
      <c r="HB22" s="59">
        <v>0.42599999999999999</v>
      </c>
      <c r="HC22" s="59">
        <v>248.791</v>
      </c>
      <c r="HD22" s="59">
        <v>128.9</v>
      </c>
      <c r="HE22" s="59">
        <v>68.495000000000005</v>
      </c>
      <c r="HF22" s="59">
        <v>31.658999999999999</v>
      </c>
      <c r="HG22" s="59">
        <v>229.05500000000001</v>
      </c>
      <c r="HH22" s="59">
        <v>7.9109999999999996</v>
      </c>
      <c r="HI22" s="59">
        <v>236.965</v>
      </c>
      <c r="HJ22" s="59">
        <v>10.141</v>
      </c>
      <c r="HK22" s="59">
        <v>32.982999999999997</v>
      </c>
      <c r="HL22" s="59">
        <v>40.430999999999997</v>
      </c>
      <c r="HM22" s="59">
        <v>83.555999999999997</v>
      </c>
      <c r="HN22" s="59">
        <v>60.289000000000001</v>
      </c>
      <c r="HO22" s="59">
        <v>143.845</v>
      </c>
      <c r="HP22" s="59">
        <v>0.06</v>
      </c>
      <c r="HQ22" s="59">
        <v>0.873</v>
      </c>
      <c r="HR22" s="59">
        <v>4.4450000000000003</v>
      </c>
      <c r="HS22" s="59">
        <v>5.3780000000000001</v>
      </c>
      <c r="HT22" s="59">
        <v>22.312999999999999</v>
      </c>
      <c r="HU22" s="59">
        <v>27.690999999999999</v>
      </c>
      <c r="HV22" s="59">
        <v>0.748</v>
      </c>
      <c r="HW22" s="59">
        <v>0.97799999999999998</v>
      </c>
      <c r="HX22" s="59">
        <v>0.86099999999999999</v>
      </c>
      <c r="HY22" s="59">
        <v>2.5870000000000002</v>
      </c>
      <c r="HZ22" s="59">
        <v>0.73799999999999999</v>
      </c>
      <c r="IA22" s="59">
        <v>3.3260000000000001</v>
      </c>
      <c r="IB22" s="59">
        <v>382.18299999999999</v>
      </c>
      <c r="IC22" s="59">
        <v>129.672</v>
      </c>
      <c r="ID22" s="59">
        <v>80.349000000000004</v>
      </c>
      <c r="IE22" s="59">
        <v>592.20500000000004</v>
      </c>
      <c r="IF22" s="59">
        <v>91.677000000000007</v>
      </c>
      <c r="IG22" s="59">
        <v>683.88199999999995</v>
      </c>
      <c r="IH22" s="59">
        <v>1.9119999999999999</v>
      </c>
      <c r="II22" s="59">
        <v>0</v>
      </c>
      <c r="IJ22" s="59">
        <v>0</v>
      </c>
      <c r="IK22" s="59">
        <v>1.9119999999999999</v>
      </c>
      <c r="IL22" s="59">
        <v>0</v>
      </c>
      <c r="IM22" s="59">
        <v>1.9119999999999999</v>
      </c>
      <c r="IN22" s="59">
        <v>41.886000000000003</v>
      </c>
      <c r="IO22" s="59">
        <v>0.374</v>
      </c>
      <c r="IP22" s="59">
        <v>0</v>
      </c>
      <c r="IQ22" s="59">
        <v>42.26</v>
      </c>
    </row>
    <row r="23" spans="1:251">
      <c r="A23" s="9">
        <v>42887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  <c r="H23" s="59">
        <v>5.8689999999999998</v>
      </c>
      <c r="I23" s="59">
        <v>1.089</v>
      </c>
      <c r="J23" s="59">
        <v>0</v>
      </c>
      <c r="K23" s="59">
        <v>6.9580000000000002</v>
      </c>
      <c r="L23" s="59">
        <v>0</v>
      </c>
      <c r="M23" s="59">
        <v>6.9580000000000002</v>
      </c>
      <c r="N23" s="59">
        <v>109.711</v>
      </c>
      <c r="O23" s="59">
        <v>33.948</v>
      </c>
      <c r="P23" s="59">
        <v>7.2350000000000003</v>
      </c>
      <c r="Q23" s="59">
        <v>150.89400000000001</v>
      </c>
      <c r="R23" s="59">
        <v>0.33400000000000002</v>
      </c>
      <c r="S23" s="59">
        <v>151.22800000000001</v>
      </c>
      <c r="T23" s="59">
        <v>110.58199999999999</v>
      </c>
      <c r="U23" s="59">
        <v>140.58600000000001</v>
      </c>
      <c r="V23" s="59">
        <v>76.061999999999998</v>
      </c>
      <c r="W23" s="59">
        <v>327.23</v>
      </c>
      <c r="X23" s="59">
        <v>28.446000000000002</v>
      </c>
      <c r="Y23" s="59">
        <v>355.67599999999999</v>
      </c>
      <c r="Z23" s="59">
        <v>4.6020000000000003</v>
      </c>
      <c r="AA23" s="59">
        <v>33.698</v>
      </c>
      <c r="AB23" s="59">
        <v>95.727999999999994</v>
      </c>
      <c r="AC23" s="59">
        <v>134.02799999999999</v>
      </c>
      <c r="AD23" s="59">
        <v>129.07300000000001</v>
      </c>
      <c r="AE23" s="59">
        <v>263.10000000000002</v>
      </c>
      <c r="AF23" s="59">
        <v>0</v>
      </c>
      <c r="AG23" s="59">
        <v>0.56699999999999995</v>
      </c>
      <c r="AH23" s="59">
        <v>3.8370000000000002</v>
      </c>
      <c r="AI23" s="59">
        <v>4.4050000000000002</v>
      </c>
      <c r="AJ23" s="59">
        <v>30.844999999999999</v>
      </c>
      <c r="AK23" s="59">
        <v>35.25</v>
      </c>
      <c r="AL23" s="59">
        <v>0</v>
      </c>
      <c r="AM23" s="59">
        <v>0</v>
      </c>
      <c r="AN23" s="59">
        <v>0</v>
      </c>
      <c r="AO23" s="59">
        <v>0</v>
      </c>
      <c r="AP23" s="59">
        <v>0</v>
      </c>
      <c r="AQ23" s="59">
        <v>0</v>
      </c>
      <c r="AR23" s="59">
        <v>230.76300000000001</v>
      </c>
      <c r="AS23" s="59">
        <v>209.89</v>
      </c>
      <c r="AT23" s="59">
        <v>182.86199999999999</v>
      </c>
      <c r="AU23" s="59">
        <v>623.51499999999999</v>
      </c>
      <c r="AV23" s="59">
        <v>188.69800000000001</v>
      </c>
      <c r="AW23" s="59">
        <v>812.21299999999997</v>
      </c>
      <c r="AX23" s="59">
        <v>0</v>
      </c>
      <c r="AY23" s="59">
        <v>0</v>
      </c>
      <c r="AZ23" s="59">
        <v>0</v>
      </c>
      <c r="BA23" s="59">
        <v>0</v>
      </c>
      <c r="BB23" s="59">
        <v>0</v>
      </c>
      <c r="BC23" s="59">
        <v>0</v>
      </c>
      <c r="BD23" s="59">
        <v>9.3740000000000006</v>
      </c>
      <c r="BE23" s="59">
        <v>0.80700000000000005</v>
      </c>
      <c r="BF23" s="59">
        <v>0</v>
      </c>
      <c r="BG23" s="59">
        <v>10.180999999999999</v>
      </c>
      <c r="BH23" s="59">
        <v>0</v>
      </c>
      <c r="BI23" s="59">
        <v>10.180999999999999</v>
      </c>
      <c r="BJ23" s="59">
        <v>191.44300000000001</v>
      </c>
      <c r="BK23" s="59">
        <v>22.85</v>
      </c>
      <c r="BL23" s="59">
        <v>1.556</v>
      </c>
      <c r="BM23" s="59">
        <v>215.84899999999999</v>
      </c>
      <c r="BN23" s="59">
        <v>0.39600000000000002</v>
      </c>
      <c r="BO23" s="59">
        <v>216.245</v>
      </c>
      <c r="BP23" s="59">
        <v>181.23699999999999</v>
      </c>
      <c r="BQ23" s="59">
        <v>157.98500000000001</v>
      </c>
      <c r="BR23" s="59">
        <v>74.593999999999994</v>
      </c>
      <c r="BS23" s="59">
        <v>413.81599999999997</v>
      </c>
      <c r="BT23" s="59">
        <v>19.291</v>
      </c>
      <c r="BU23" s="59">
        <v>433.10700000000003</v>
      </c>
      <c r="BV23" s="59">
        <v>5.6420000000000003</v>
      </c>
      <c r="BW23" s="59">
        <v>47.31</v>
      </c>
      <c r="BX23" s="59">
        <v>102.596</v>
      </c>
      <c r="BY23" s="59">
        <v>155.54900000000001</v>
      </c>
      <c r="BZ23" s="59">
        <v>111.411</v>
      </c>
      <c r="CA23" s="59">
        <v>266.959</v>
      </c>
      <c r="CB23" s="59">
        <v>0.39200000000000002</v>
      </c>
      <c r="CC23" s="59">
        <v>0.53</v>
      </c>
      <c r="CD23" s="59">
        <v>3.1160000000000001</v>
      </c>
      <c r="CE23" s="59">
        <v>4.0380000000000003</v>
      </c>
      <c r="CF23" s="59">
        <v>35.56</v>
      </c>
      <c r="CG23" s="59">
        <v>39.597999999999999</v>
      </c>
      <c r="CH23" s="59">
        <v>0</v>
      </c>
      <c r="CI23" s="59">
        <v>0</v>
      </c>
      <c r="CJ23" s="59">
        <v>0.84299999999999997</v>
      </c>
      <c r="CK23" s="59">
        <v>0.84299999999999997</v>
      </c>
      <c r="CL23" s="59">
        <v>0.6</v>
      </c>
      <c r="CM23" s="59">
        <v>1.4430000000000001</v>
      </c>
      <c r="CN23" s="59">
        <v>388.08800000000002</v>
      </c>
      <c r="CO23" s="59">
        <v>229.482</v>
      </c>
      <c r="CP23" s="59">
        <v>182.70599999999999</v>
      </c>
      <c r="CQ23" s="59">
        <v>800.27499999999998</v>
      </c>
      <c r="CR23" s="59">
        <v>167.25800000000001</v>
      </c>
      <c r="CS23" s="59">
        <v>967.53399999999999</v>
      </c>
      <c r="CT23" s="59">
        <v>0</v>
      </c>
      <c r="CU23" s="59">
        <v>0</v>
      </c>
      <c r="CV23" s="59">
        <v>0</v>
      </c>
      <c r="CW23" s="59">
        <v>0</v>
      </c>
      <c r="CX23" s="59">
        <v>0</v>
      </c>
      <c r="CY23" s="59">
        <v>0</v>
      </c>
      <c r="CZ23" s="59">
        <v>15.243</v>
      </c>
      <c r="DA23" s="59">
        <v>1.8959999999999999</v>
      </c>
      <c r="DB23" s="59">
        <v>0</v>
      </c>
      <c r="DC23" s="59">
        <v>17.138999999999999</v>
      </c>
      <c r="DD23" s="59">
        <v>0</v>
      </c>
      <c r="DE23" s="59">
        <v>17.138999999999999</v>
      </c>
      <c r="DF23" s="59">
        <v>301.154</v>
      </c>
      <c r="DG23" s="59">
        <v>56.798000000000002</v>
      </c>
      <c r="DH23" s="59">
        <v>8.7910000000000004</v>
      </c>
      <c r="DI23" s="59">
        <v>366.74299999999999</v>
      </c>
      <c r="DJ23" s="59">
        <v>0.73</v>
      </c>
      <c r="DK23" s="59">
        <v>367.47300000000001</v>
      </c>
      <c r="DL23" s="59">
        <v>291.81900000000002</v>
      </c>
      <c r="DM23" s="59">
        <v>298.57100000000003</v>
      </c>
      <c r="DN23" s="59">
        <v>150.65600000000001</v>
      </c>
      <c r="DO23" s="59">
        <v>741.04600000000005</v>
      </c>
      <c r="DP23" s="59">
        <v>47.737000000000002</v>
      </c>
      <c r="DQ23" s="59">
        <v>788.78300000000002</v>
      </c>
      <c r="DR23" s="59">
        <v>10.244</v>
      </c>
      <c r="DS23" s="59">
        <v>81.009</v>
      </c>
      <c r="DT23" s="59">
        <v>198.32400000000001</v>
      </c>
      <c r="DU23" s="59">
        <v>289.57600000000002</v>
      </c>
      <c r="DV23" s="59">
        <v>240.483</v>
      </c>
      <c r="DW23" s="59">
        <v>530.05899999999997</v>
      </c>
      <c r="DX23" s="59">
        <v>0.39200000000000002</v>
      </c>
      <c r="DY23" s="59">
        <v>1.0980000000000001</v>
      </c>
      <c r="DZ23" s="59">
        <v>6.9530000000000003</v>
      </c>
      <c r="EA23" s="59">
        <v>8.4429999999999996</v>
      </c>
      <c r="EB23" s="59">
        <v>66.405000000000001</v>
      </c>
      <c r="EC23" s="59">
        <v>74.847999999999999</v>
      </c>
      <c r="ED23" s="59">
        <v>0</v>
      </c>
      <c r="EE23" s="59">
        <v>0</v>
      </c>
      <c r="EF23" s="59">
        <v>0.84299999999999997</v>
      </c>
      <c r="EG23" s="59">
        <v>0.84299999999999997</v>
      </c>
      <c r="EH23" s="59">
        <v>0.6</v>
      </c>
      <c r="EI23" s="59">
        <v>1.4430000000000001</v>
      </c>
      <c r="EJ23" s="59">
        <v>618.851</v>
      </c>
      <c r="EK23" s="59">
        <v>439.37099999999998</v>
      </c>
      <c r="EL23" s="59">
        <v>365.56700000000001</v>
      </c>
      <c r="EM23" s="59">
        <v>1423.79</v>
      </c>
      <c r="EN23" s="59">
        <v>355.95600000000002</v>
      </c>
      <c r="EO23" s="59">
        <v>1779.7460000000001</v>
      </c>
      <c r="EP23" s="59">
        <v>0</v>
      </c>
      <c r="EQ23" s="59">
        <v>0</v>
      </c>
      <c r="ER23" s="59">
        <v>0</v>
      </c>
      <c r="ES23" s="59">
        <v>0</v>
      </c>
      <c r="ET23" s="59">
        <v>0</v>
      </c>
      <c r="EU23" s="59">
        <v>0</v>
      </c>
      <c r="EV23" s="59">
        <v>0.92600000000000005</v>
      </c>
      <c r="EW23" s="59">
        <v>0</v>
      </c>
      <c r="EX23" s="59">
        <v>0</v>
      </c>
      <c r="EY23" s="59">
        <v>0.92600000000000005</v>
      </c>
      <c r="EZ23" s="59">
        <v>0</v>
      </c>
      <c r="FA23" s="59">
        <v>0.92600000000000005</v>
      </c>
      <c r="FB23" s="59">
        <v>16.7</v>
      </c>
      <c r="FC23" s="59">
        <v>4.9989999999999997</v>
      </c>
      <c r="FD23" s="59">
        <v>0</v>
      </c>
      <c r="FE23" s="59">
        <v>21.699000000000002</v>
      </c>
      <c r="FF23" s="59">
        <v>0.56499999999999995</v>
      </c>
      <c r="FG23" s="59">
        <v>22.263999999999999</v>
      </c>
      <c r="FH23" s="59">
        <v>9.9169999999999998</v>
      </c>
      <c r="FI23" s="59">
        <v>11.178000000000001</v>
      </c>
      <c r="FJ23" s="59">
        <v>3.9689999999999999</v>
      </c>
      <c r="FK23" s="59">
        <v>25.064</v>
      </c>
      <c r="FL23" s="59">
        <v>3.17</v>
      </c>
      <c r="FM23" s="59">
        <v>28.234000000000002</v>
      </c>
      <c r="FN23" s="59">
        <v>1.583</v>
      </c>
      <c r="FO23" s="59">
        <v>4.53</v>
      </c>
      <c r="FP23" s="59">
        <v>3.819</v>
      </c>
      <c r="FQ23" s="59">
        <v>9.9320000000000004</v>
      </c>
      <c r="FR23" s="59">
        <v>6.8739999999999997</v>
      </c>
      <c r="FS23" s="59">
        <v>16.806000000000001</v>
      </c>
      <c r="FT23" s="59">
        <v>0.32900000000000001</v>
      </c>
      <c r="FU23" s="59">
        <v>0</v>
      </c>
      <c r="FV23" s="59">
        <v>0.60399999999999998</v>
      </c>
      <c r="FW23" s="59">
        <v>0.93300000000000005</v>
      </c>
      <c r="FX23" s="59">
        <v>1.494</v>
      </c>
      <c r="FY23" s="59">
        <v>2.427</v>
      </c>
      <c r="FZ23" s="59">
        <v>0</v>
      </c>
      <c r="GA23" s="59">
        <v>0</v>
      </c>
      <c r="GB23" s="59">
        <v>0</v>
      </c>
      <c r="GC23" s="59">
        <v>0</v>
      </c>
      <c r="GD23" s="59">
        <v>0</v>
      </c>
      <c r="GE23" s="59">
        <v>0</v>
      </c>
      <c r="GF23" s="59">
        <v>29.454999999999998</v>
      </c>
      <c r="GG23" s="59">
        <v>20.707000000000001</v>
      </c>
      <c r="GH23" s="59">
        <v>8.391</v>
      </c>
      <c r="GI23" s="59">
        <v>58.554000000000002</v>
      </c>
      <c r="GJ23" s="59">
        <v>12.103</v>
      </c>
      <c r="GK23" s="59">
        <v>70.656999999999996</v>
      </c>
      <c r="GL23" s="59">
        <v>1.4550000000000001</v>
      </c>
      <c r="GM23" s="59">
        <v>0</v>
      </c>
      <c r="GN23" s="59">
        <v>0</v>
      </c>
      <c r="GO23" s="59">
        <v>1.4550000000000001</v>
      </c>
      <c r="GP23" s="59">
        <v>0</v>
      </c>
      <c r="GQ23" s="59">
        <v>1.4550000000000001</v>
      </c>
      <c r="GR23" s="59">
        <v>34.636000000000003</v>
      </c>
      <c r="GS23" s="59">
        <v>0.69899999999999995</v>
      </c>
      <c r="GT23" s="59">
        <v>0</v>
      </c>
      <c r="GU23" s="59">
        <v>35.335000000000001</v>
      </c>
      <c r="GV23" s="59">
        <v>0</v>
      </c>
      <c r="GW23" s="59">
        <v>35.335000000000001</v>
      </c>
      <c r="GX23" s="59">
        <v>207.15700000000001</v>
      </c>
      <c r="GY23" s="59">
        <v>22.684000000000001</v>
      </c>
      <c r="GZ23" s="59">
        <v>3.7829999999999999</v>
      </c>
      <c r="HA23" s="59">
        <v>233.62299999999999</v>
      </c>
      <c r="HB23" s="59">
        <v>0</v>
      </c>
      <c r="HC23" s="59">
        <v>233.62299999999999</v>
      </c>
      <c r="HD23" s="59">
        <v>116.548</v>
      </c>
      <c r="HE23" s="59">
        <v>68.331999999999994</v>
      </c>
      <c r="HF23" s="59">
        <v>28.283000000000001</v>
      </c>
      <c r="HG23" s="59">
        <v>213.16200000000001</v>
      </c>
      <c r="HH23" s="59">
        <v>10.805</v>
      </c>
      <c r="HI23" s="59">
        <v>223.96700000000001</v>
      </c>
      <c r="HJ23" s="59">
        <v>7.0060000000000002</v>
      </c>
      <c r="HK23" s="59">
        <v>23.065000000000001</v>
      </c>
      <c r="HL23" s="59">
        <v>49.353999999999999</v>
      </c>
      <c r="HM23" s="59">
        <v>79.424999999999997</v>
      </c>
      <c r="HN23" s="59">
        <v>52.228000000000002</v>
      </c>
      <c r="HO23" s="59">
        <v>131.654</v>
      </c>
      <c r="HP23" s="59">
        <v>1.3919999999999999</v>
      </c>
      <c r="HQ23" s="59">
        <v>1.1910000000000001</v>
      </c>
      <c r="HR23" s="59">
        <v>4.0810000000000004</v>
      </c>
      <c r="HS23" s="59">
        <v>6.6639999999999997</v>
      </c>
      <c r="HT23" s="59">
        <v>23.826000000000001</v>
      </c>
      <c r="HU23" s="59">
        <v>30.49</v>
      </c>
      <c r="HV23" s="59">
        <v>0.26400000000000001</v>
      </c>
      <c r="HW23" s="59">
        <v>0.104</v>
      </c>
      <c r="HX23" s="59">
        <v>1.1459999999999999</v>
      </c>
      <c r="HY23" s="59">
        <v>1.5149999999999999</v>
      </c>
      <c r="HZ23" s="59">
        <v>0.875</v>
      </c>
      <c r="IA23" s="59">
        <v>2.39</v>
      </c>
      <c r="IB23" s="59">
        <v>368.45800000000003</v>
      </c>
      <c r="IC23" s="59">
        <v>116.075</v>
      </c>
      <c r="ID23" s="59">
        <v>86.647000000000006</v>
      </c>
      <c r="IE23" s="59">
        <v>571.17899999999997</v>
      </c>
      <c r="IF23" s="59">
        <v>87.733999999999995</v>
      </c>
      <c r="IG23" s="59">
        <v>658.91300000000001</v>
      </c>
      <c r="IH23" s="59">
        <v>1.4550000000000001</v>
      </c>
      <c r="II23" s="59">
        <v>0</v>
      </c>
      <c r="IJ23" s="59">
        <v>0</v>
      </c>
      <c r="IK23" s="59">
        <v>1.4550000000000001</v>
      </c>
      <c r="IL23" s="59">
        <v>0</v>
      </c>
      <c r="IM23" s="59">
        <v>1.4550000000000001</v>
      </c>
      <c r="IN23" s="59">
        <v>51.783999999999999</v>
      </c>
      <c r="IO23" s="59">
        <v>2.5950000000000002</v>
      </c>
      <c r="IP23" s="59">
        <v>0</v>
      </c>
      <c r="IQ23" s="59">
        <v>54.378999999999998</v>
      </c>
    </row>
    <row r="24" spans="1:251">
      <c r="A24" s="9">
        <v>43252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  <c r="H24" s="59">
        <v>8.4890000000000008</v>
      </c>
      <c r="I24" s="59">
        <v>0.89400000000000002</v>
      </c>
      <c r="J24" s="59">
        <v>0</v>
      </c>
      <c r="K24" s="59">
        <v>9.3829999999999991</v>
      </c>
      <c r="L24" s="59">
        <v>0</v>
      </c>
      <c r="M24" s="59">
        <v>9.3829999999999991</v>
      </c>
      <c r="N24" s="59">
        <v>118.03700000000001</v>
      </c>
      <c r="O24" s="59">
        <v>28.437999999999999</v>
      </c>
      <c r="P24" s="59">
        <v>4.9939999999999998</v>
      </c>
      <c r="Q24" s="59">
        <v>151.46899999999999</v>
      </c>
      <c r="R24" s="59">
        <v>1.234</v>
      </c>
      <c r="S24" s="59">
        <v>152.703</v>
      </c>
      <c r="T24" s="59">
        <v>120.53400000000001</v>
      </c>
      <c r="U24" s="59">
        <v>130.99700000000001</v>
      </c>
      <c r="V24" s="59">
        <v>82.875</v>
      </c>
      <c r="W24" s="59">
        <v>334.40499999999997</v>
      </c>
      <c r="X24" s="59">
        <v>29.004000000000001</v>
      </c>
      <c r="Y24" s="59">
        <v>363.41</v>
      </c>
      <c r="Z24" s="59">
        <v>3.7519999999999998</v>
      </c>
      <c r="AA24" s="59">
        <v>43.627000000000002</v>
      </c>
      <c r="AB24" s="59">
        <v>104.67400000000001</v>
      </c>
      <c r="AC24" s="59">
        <v>152.053</v>
      </c>
      <c r="AD24" s="59">
        <v>141.56299999999999</v>
      </c>
      <c r="AE24" s="59">
        <v>293.61700000000002</v>
      </c>
      <c r="AF24" s="59">
        <v>0.24099999999999999</v>
      </c>
      <c r="AG24" s="59">
        <v>0.35599999999999998</v>
      </c>
      <c r="AH24" s="59">
        <v>4.9640000000000004</v>
      </c>
      <c r="AI24" s="59">
        <v>5.5609999999999999</v>
      </c>
      <c r="AJ24" s="59">
        <v>29.068000000000001</v>
      </c>
      <c r="AK24" s="59">
        <v>34.628999999999998</v>
      </c>
      <c r="AL24" s="59">
        <v>0</v>
      </c>
      <c r="AM24" s="59">
        <v>0</v>
      </c>
      <c r="AN24" s="59">
        <v>1.3220000000000001</v>
      </c>
      <c r="AO24" s="59">
        <v>1.3220000000000001</v>
      </c>
      <c r="AP24" s="59">
        <v>0.56599999999999995</v>
      </c>
      <c r="AQ24" s="59">
        <v>1.8879999999999999</v>
      </c>
      <c r="AR24" s="59">
        <v>251.054</v>
      </c>
      <c r="AS24" s="59">
        <v>204.31200000000001</v>
      </c>
      <c r="AT24" s="59">
        <v>198.82900000000001</v>
      </c>
      <c r="AU24" s="59">
        <v>654.19399999999996</v>
      </c>
      <c r="AV24" s="59">
        <v>201.435</v>
      </c>
      <c r="AW24" s="59">
        <v>855.62900000000002</v>
      </c>
      <c r="AX24" s="59">
        <v>0.34</v>
      </c>
      <c r="AY24" s="59">
        <v>0</v>
      </c>
      <c r="AZ24" s="59">
        <v>0.44400000000000001</v>
      </c>
      <c r="BA24" s="59">
        <v>0.78400000000000003</v>
      </c>
      <c r="BB24" s="59">
        <v>0</v>
      </c>
      <c r="BC24" s="59">
        <v>0.78400000000000003</v>
      </c>
      <c r="BD24" s="59">
        <v>9.2270000000000003</v>
      </c>
      <c r="BE24" s="59">
        <v>0.111</v>
      </c>
      <c r="BF24" s="59">
        <v>0</v>
      </c>
      <c r="BG24" s="59">
        <v>9.3369999999999997</v>
      </c>
      <c r="BH24" s="59">
        <v>0</v>
      </c>
      <c r="BI24" s="59">
        <v>9.3369999999999997</v>
      </c>
      <c r="BJ24" s="59">
        <v>211.792</v>
      </c>
      <c r="BK24" s="59">
        <v>34.134</v>
      </c>
      <c r="BL24" s="59">
        <v>4.8029999999999999</v>
      </c>
      <c r="BM24" s="59">
        <v>250.72900000000001</v>
      </c>
      <c r="BN24" s="59">
        <v>1.0980000000000001</v>
      </c>
      <c r="BO24" s="59">
        <v>251.827</v>
      </c>
      <c r="BP24" s="59">
        <v>173.92</v>
      </c>
      <c r="BQ24" s="59">
        <v>157.25299999999999</v>
      </c>
      <c r="BR24" s="59">
        <v>75.703000000000003</v>
      </c>
      <c r="BS24" s="59">
        <v>406.87599999999998</v>
      </c>
      <c r="BT24" s="59">
        <v>15.605</v>
      </c>
      <c r="BU24" s="59">
        <v>422.48099999999999</v>
      </c>
      <c r="BV24" s="59">
        <v>5.4080000000000004</v>
      </c>
      <c r="BW24" s="59">
        <v>47.652999999999999</v>
      </c>
      <c r="BX24" s="59">
        <v>97.984999999999999</v>
      </c>
      <c r="BY24" s="59">
        <v>151.04599999999999</v>
      </c>
      <c r="BZ24" s="59">
        <v>112.744</v>
      </c>
      <c r="CA24" s="59">
        <v>263.79000000000002</v>
      </c>
      <c r="CB24" s="59">
        <v>0.98</v>
      </c>
      <c r="CC24" s="59">
        <v>0</v>
      </c>
      <c r="CD24" s="59">
        <v>2.427</v>
      </c>
      <c r="CE24" s="59">
        <v>3.407</v>
      </c>
      <c r="CF24" s="59">
        <v>33.314</v>
      </c>
      <c r="CG24" s="59">
        <v>36.720999999999997</v>
      </c>
      <c r="CH24" s="59">
        <v>0</v>
      </c>
      <c r="CI24" s="59">
        <v>0</v>
      </c>
      <c r="CJ24" s="59">
        <v>0.40600000000000003</v>
      </c>
      <c r="CK24" s="59">
        <v>0.40600000000000003</v>
      </c>
      <c r="CL24" s="59">
        <v>0.56200000000000006</v>
      </c>
      <c r="CM24" s="59">
        <v>0.96899999999999997</v>
      </c>
      <c r="CN24" s="59">
        <v>401.66699999999997</v>
      </c>
      <c r="CO24" s="59">
        <v>239.15100000000001</v>
      </c>
      <c r="CP24" s="59">
        <v>181.76900000000001</v>
      </c>
      <c r="CQ24" s="59">
        <v>822.58600000000001</v>
      </c>
      <c r="CR24" s="59">
        <v>163.32300000000001</v>
      </c>
      <c r="CS24" s="59">
        <v>985.90899999999999</v>
      </c>
      <c r="CT24" s="59">
        <v>0.34</v>
      </c>
      <c r="CU24" s="59">
        <v>0</v>
      </c>
      <c r="CV24" s="59">
        <v>0.44400000000000001</v>
      </c>
      <c r="CW24" s="59">
        <v>0.78400000000000003</v>
      </c>
      <c r="CX24" s="59">
        <v>0</v>
      </c>
      <c r="CY24" s="59">
        <v>0.78400000000000003</v>
      </c>
      <c r="CZ24" s="59">
        <v>17.716000000000001</v>
      </c>
      <c r="DA24" s="59">
        <v>1.0049999999999999</v>
      </c>
      <c r="DB24" s="59">
        <v>0</v>
      </c>
      <c r="DC24" s="59">
        <v>18.721</v>
      </c>
      <c r="DD24" s="59">
        <v>0</v>
      </c>
      <c r="DE24" s="59">
        <v>18.721</v>
      </c>
      <c r="DF24" s="59">
        <v>329.83</v>
      </c>
      <c r="DG24" s="59">
        <v>62.572000000000003</v>
      </c>
      <c r="DH24" s="59">
        <v>9.7970000000000006</v>
      </c>
      <c r="DI24" s="59">
        <v>402.19799999999998</v>
      </c>
      <c r="DJ24" s="59">
        <v>2.3319999999999999</v>
      </c>
      <c r="DK24" s="59">
        <v>404.53</v>
      </c>
      <c r="DL24" s="59">
        <v>294.45400000000001</v>
      </c>
      <c r="DM24" s="59">
        <v>288.25</v>
      </c>
      <c r="DN24" s="59">
        <v>158.578</v>
      </c>
      <c r="DO24" s="59">
        <v>741.28099999999995</v>
      </c>
      <c r="DP24" s="59">
        <v>44.609000000000002</v>
      </c>
      <c r="DQ24" s="59">
        <v>785.89099999999996</v>
      </c>
      <c r="DR24" s="59">
        <v>9.16</v>
      </c>
      <c r="DS24" s="59">
        <v>91.28</v>
      </c>
      <c r="DT24" s="59">
        <v>202.65899999999999</v>
      </c>
      <c r="DU24" s="59">
        <v>303.10000000000002</v>
      </c>
      <c r="DV24" s="59">
        <v>254.30799999999999</v>
      </c>
      <c r="DW24" s="59">
        <v>557.40700000000004</v>
      </c>
      <c r="DX24" s="59">
        <v>1.2210000000000001</v>
      </c>
      <c r="DY24" s="59">
        <v>0.35599999999999998</v>
      </c>
      <c r="DZ24" s="59">
        <v>7.391</v>
      </c>
      <c r="EA24" s="59">
        <v>8.968</v>
      </c>
      <c r="EB24" s="59">
        <v>62.381999999999998</v>
      </c>
      <c r="EC24" s="59">
        <v>71.349000000000004</v>
      </c>
      <c r="ED24" s="59">
        <v>0</v>
      </c>
      <c r="EE24" s="59">
        <v>0</v>
      </c>
      <c r="EF24" s="59">
        <v>1.728</v>
      </c>
      <c r="EG24" s="59">
        <v>1.728</v>
      </c>
      <c r="EH24" s="59">
        <v>1.1279999999999999</v>
      </c>
      <c r="EI24" s="59">
        <v>2.8559999999999999</v>
      </c>
      <c r="EJ24" s="59">
        <v>652.72</v>
      </c>
      <c r="EK24" s="59">
        <v>443.46199999999999</v>
      </c>
      <c r="EL24" s="59">
        <v>380.59699999999998</v>
      </c>
      <c r="EM24" s="59">
        <v>1476.78</v>
      </c>
      <c r="EN24" s="59">
        <v>364.75799999999998</v>
      </c>
      <c r="EO24" s="59">
        <v>1841.538</v>
      </c>
      <c r="EP24" s="59">
        <v>0</v>
      </c>
      <c r="EQ24" s="59">
        <v>0</v>
      </c>
      <c r="ER24" s="59">
        <v>0</v>
      </c>
      <c r="ES24" s="59">
        <v>0</v>
      </c>
      <c r="ET24" s="59">
        <v>0</v>
      </c>
      <c r="EU24" s="59">
        <v>0</v>
      </c>
      <c r="EV24" s="59">
        <v>2.883</v>
      </c>
      <c r="EW24" s="59">
        <v>0</v>
      </c>
      <c r="EX24" s="59">
        <v>0.45900000000000002</v>
      </c>
      <c r="EY24" s="59">
        <v>3.3420000000000001</v>
      </c>
      <c r="EZ24" s="59">
        <v>0</v>
      </c>
      <c r="FA24" s="59">
        <v>3.3420000000000001</v>
      </c>
      <c r="FB24" s="59">
        <v>16.754999999999999</v>
      </c>
      <c r="FC24" s="59">
        <v>3.9990000000000001</v>
      </c>
      <c r="FD24" s="59">
        <v>1.4710000000000001</v>
      </c>
      <c r="FE24" s="59">
        <v>22.225000000000001</v>
      </c>
      <c r="FF24" s="59">
        <v>0.57299999999999995</v>
      </c>
      <c r="FG24" s="59">
        <v>22.798999999999999</v>
      </c>
      <c r="FH24" s="59">
        <v>7.766</v>
      </c>
      <c r="FI24" s="59">
        <v>8.0359999999999996</v>
      </c>
      <c r="FJ24" s="59">
        <v>6.8719999999999999</v>
      </c>
      <c r="FK24" s="59">
        <v>22.673999999999999</v>
      </c>
      <c r="FL24" s="59">
        <v>2.59</v>
      </c>
      <c r="FM24" s="59">
        <v>25.263999999999999</v>
      </c>
      <c r="FN24" s="59">
        <v>0</v>
      </c>
      <c r="FO24" s="59">
        <v>4.95</v>
      </c>
      <c r="FP24" s="59">
        <v>5.6580000000000004</v>
      </c>
      <c r="FQ24" s="59">
        <v>10.608000000000001</v>
      </c>
      <c r="FR24" s="59">
        <v>7.4980000000000002</v>
      </c>
      <c r="FS24" s="59">
        <v>18.105</v>
      </c>
      <c r="FT24" s="59">
        <v>0</v>
      </c>
      <c r="FU24" s="59">
        <v>0</v>
      </c>
      <c r="FV24" s="59">
        <v>0</v>
      </c>
      <c r="FW24" s="59">
        <v>0</v>
      </c>
      <c r="FX24" s="59">
        <v>2.3140000000000001</v>
      </c>
      <c r="FY24" s="59">
        <v>2.3140000000000001</v>
      </c>
      <c r="FZ24" s="59">
        <v>0</v>
      </c>
      <c r="GA24" s="59">
        <v>0</v>
      </c>
      <c r="GB24" s="59">
        <v>0</v>
      </c>
      <c r="GC24" s="59">
        <v>0</v>
      </c>
      <c r="GD24" s="59">
        <v>0</v>
      </c>
      <c r="GE24" s="59">
        <v>0</v>
      </c>
      <c r="GF24" s="59">
        <v>27.405000000000001</v>
      </c>
      <c r="GG24" s="59">
        <v>16.984999999999999</v>
      </c>
      <c r="GH24" s="59">
        <v>14.46</v>
      </c>
      <c r="GI24" s="59">
        <v>58.848999999999997</v>
      </c>
      <c r="GJ24" s="59">
        <v>12.975</v>
      </c>
      <c r="GK24" s="59">
        <v>71.825000000000003</v>
      </c>
      <c r="GL24" s="59">
        <v>0.49</v>
      </c>
      <c r="GM24" s="59">
        <v>0</v>
      </c>
      <c r="GN24" s="59">
        <v>0</v>
      </c>
      <c r="GO24" s="59">
        <v>0.49</v>
      </c>
      <c r="GP24" s="59">
        <v>0</v>
      </c>
      <c r="GQ24" s="59">
        <v>0.49</v>
      </c>
      <c r="GR24" s="59">
        <v>28.895</v>
      </c>
      <c r="GS24" s="59">
        <v>0.32</v>
      </c>
      <c r="GT24" s="59">
        <v>0</v>
      </c>
      <c r="GU24" s="59">
        <v>29.215</v>
      </c>
      <c r="GV24" s="59">
        <v>0</v>
      </c>
      <c r="GW24" s="59">
        <v>29.215</v>
      </c>
      <c r="GX24" s="59">
        <v>195.71199999999999</v>
      </c>
      <c r="GY24" s="59">
        <v>25.908000000000001</v>
      </c>
      <c r="GZ24" s="59">
        <v>2.6989999999999998</v>
      </c>
      <c r="HA24" s="59">
        <v>224.31899999999999</v>
      </c>
      <c r="HB24" s="59">
        <v>0</v>
      </c>
      <c r="HC24" s="59">
        <v>224.31899999999999</v>
      </c>
      <c r="HD24" s="59">
        <v>118.319</v>
      </c>
      <c r="HE24" s="59">
        <v>66.322000000000003</v>
      </c>
      <c r="HF24" s="59">
        <v>26.484000000000002</v>
      </c>
      <c r="HG24" s="59">
        <v>211.125</v>
      </c>
      <c r="HH24" s="59">
        <v>8.6969999999999992</v>
      </c>
      <c r="HI24" s="59">
        <v>219.822</v>
      </c>
      <c r="HJ24" s="59">
        <v>9.0109999999999992</v>
      </c>
      <c r="HK24" s="59">
        <v>27.044</v>
      </c>
      <c r="HL24" s="59">
        <v>41.081000000000003</v>
      </c>
      <c r="HM24" s="59">
        <v>77.135999999999996</v>
      </c>
      <c r="HN24" s="59">
        <v>46.412999999999997</v>
      </c>
      <c r="HO24" s="59">
        <v>123.55</v>
      </c>
      <c r="HP24" s="59">
        <v>0.64700000000000002</v>
      </c>
      <c r="HQ24" s="59">
        <v>1.609</v>
      </c>
      <c r="HR24" s="59">
        <v>2.3330000000000002</v>
      </c>
      <c r="HS24" s="59">
        <v>4.59</v>
      </c>
      <c r="HT24" s="59">
        <v>20.64</v>
      </c>
      <c r="HU24" s="59">
        <v>25.228999999999999</v>
      </c>
      <c r="HV24" s="59">
        <v>0.40899999999999997</v>
      </c>
      <c r="HW24" s="59">
        <v>0</v>
      </c>
      <c r="HX24" s="59">
        <v>4.2249999999999996</v>
      </c>
      <c r="HY24" s="59">
        <v>4.6340000000000003</v>
      </c>
      <c r="HZ24" s="59">
        <v>2.5529999999999999</v>
      </c>
      <c r="IA24" s="59">
        <v>7.1870000000000003</v>
      </c>
      <c r="IB24" s="59">
        <v>353.48200000000003</v>
      </c>
      <c r="IC24" s="59">
        <v>121.203</v>
      </c>
      <c r="ID24" s="59">
        <v>76.822999999999993</v>
      </c>
      <c r="IE24" s="59">
        <v>551.50800000000004</v>
      </c>
      <c r="IF24" s="59">
        <v>78.304000000000002</v>
      </c>
      <c r="IG24" s="59">
        <v>629.81100000000004</v>
      </c>
      <c r="IH24" s="59">
        <v>0.83</v>
      </c>
      <c r="II24" s="59">
        <v>0</v>
      </c>
      <c r="IJ24" s="59">
        <v>0.44400000000000001</v>
      </c>
      <c r="IK24" s="59">
        <v>1.274</v>
      </c>
      <c r="IL24" s="59">
        <v>0</v>
      </c>
      <c r="IM24" s="59">
        <v>1.274</v>
      </c>
      <c r="IN24" s="59">
        <v>49.494</v>
      </c>
      <c r="IO24" s="59">
        <v>1.325</v>
      </c>
      <c r="IP24" s="59">
        <v>0.45900000000000002</v>
      </c>
      <c r="IQ24" s="59">
        <v>51.277999999999999</v>
      </c>
    </row>
    <row r="25" spans="1:251">
      <c r="A25" s="9">
        <v>43525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  <c r="H25" s="59">
        <v>6.306</v>
      </c>
      <c r="I25" s="59">
        <v>0.90600000000000003</v>
      </c>
      <c r="J25" s="59">
        <v>0</v>
      </c>
      <c r="K25" s="59">
        <v>7.2119999999999997</v>
      </c>
      <c r="L25" s="59">
        <v>0</v>
      </c>
      <c r="M25" s="59">
        <v>7.2119999999999997</v>
      </c>
      <c r="N25" s="59">
        <v>131.17099999999999</v>
      </c>
      <c r="O25" s="59">
        <v>31.681000000000001</v>
      </c>
      <c r="P25" s="59">
        <v>4.5119999999999996</v>
      </c>
      <c r="Q25" s="59">
        <v>167.364</v>
      </c>
      <c r="R25" s="59">
        <v>0.13</v>
      </c>
      <c r="S25" s="59">
        <v>167.495</v>
      </c>
      <c r="T25" s="59">
        <v>112.53400000000001</v>
      </c>
      <c r="U25" s="59">
        <v>138.87200000000001</v>
      </c>
      <c r="V25" s="59">
        <v>86.049000000000007</v>
      </c>
      <c r="W25" s="59">
        <v>337.45499999999998</v>
      </c>
      <c r="X25" s="59">
        <v>27.413</v>
      </c>
      <c r="Y25" s="59">
        <v>364.86799999999999</v>
      </c>
      <c r="Z25" s="59">
        <v>8.6229999999999993</v>
      </c>
      <c r="AA25" s="59">
        <v>37.704000000000001</v>
      </c>
      <c r="AB25" s="59">
        <v>109.89700000000001</v>
      </c>
      <c r="AC25" s="59">
        <v>156.22399999999999</v>
      </c>
      <c r="AD25" s="59">
        <v>130.52600000000001</v>
      </c>
      <c r="AE25" s="59">
        <v>286.75099999999998</v>
      </c>
      <c r="AF25" s="59">
        <v>0</v>
      </c>
      <c r="AG25" s="59">
        <v>1.2230000000000001</v>
      </c>
      <c r="AH25" s="59">
        <v>4.9809999999999999</v>
      </c>
      <c r="AI25" s="59">
        <v>6.2039999999999997</v>
      </c>
      <c r="AJ25" s="59">
        <v>36.895000000000003</v>
      </c>
      <c r="AK25" s="59">
        <v>43.098999999999997</v>
      </c>
      <c r="AL25" s="59">
        <v>0.17599999999999999</v>
      </c>
      <c r="AM25" s="59">
        <v>0</v>
      </c>
      <c r="AN25" s="59">
        <v>0</v>
      </c>
      <c r="AO25" s="59">
        <v>0.17599999999999999</v>
      </c>
      <c r="AP25" s="59">
        <v>0.316</v>
      </c>
      <c r="AQ25" s="59">
        <v>0.49199999999999999</v>
      </c>
      <c r="AR25" s="59">
        <v>258.81099999999998</v>
      </c>
      <c r="AS25" s="59">
        <v>210.387</v>
      </c>
      <c r="AT25" s="59">
        <v>205.43899999999999</v>
      </c>
      <c r="AU25" s="59">
        <v>674.63599999999997</v>
      </c>
      <c r="AV25" s="59">
        <v>195.28</v>
      </c>
      <c r="AW25" s="59">
        <v>869.91700000000003</v>
      </c>
      <c r="AX25" s="59">
        <v>0.45500000000000002</v>
      </c>
      <c r="AY25" s="59">
        <v>0</v>
      </c>
      <c r="AZ25" s="59">
        <v>0</v>
      </c>
      <c r="BA25" s="59">
        <v>0.45500000000000002</v>
      </c>
      <c r="BB25" s="59">
        <v>0</v>
      </c>
      <c r="BC25" s="59">
        <v>0.45500000000000002</v>
      </c>
      <c r="BD25" s="59">
        <v>6.5010000000000003</v>
      </c>
      <c r="BE25" s="59">
        <v>0</v>
      </c>
      <c r="BF25" s="59">
        <v>0.72899999999999998</v>
      </c>
      <c r="BG25" s="59">
        <v>7.23</v>
      </c>
      <c r="BH25" s="59">
        <v>0</v>
      </c>
      <c r="BI25" s="59">
        <v>7.23</v>
      </c>
      <c r="BJ25" s="59">
        <v>196.45500000000001</v>
      </c>
      <c r="BK25" s="59">
        <v>28.356000000000002</v>
      </c>
      <c r="BL25" s="59">
        <v>6.319</v>
      </c>
      <c r="BM25" s="59">
        <v>231.13</v>
      </c>
      <c r="BN25" s="59">
        <v>0</v>
      </c>
      <c r="BO25" s="59">
        <v>231.13</v>
      </c>
      <c r="BP25" s="59">
        <v>188.739</v>
      </c>
      <c r="BQ25" s="59">
        <v>169.16800000000001</v>
      </c>
      <c r="BR25" s="59">
        <v>70.521000000000001</v>
      </c>
      <c r="BS25" s="59">
        <v>428.428</v>
      </c>
      <c r="BT25" s="59">
        <v>15.404</v>
      </c>
      <c r="BU25" s="59">
        <v>443.83199999999999</v>
      </c>
      <c r="BV25" s="59">
        <v>8.57</v>
      </c>
      <c r="BW25" s="59">
        <v>53.161000000000001</v>
      </c>
      <c r="BX25" s="59">
        <v>103.188</v>
      </c>
      <c r="BY25" s="59">
        <v>164.91900000000001</v>
      </c>
      <c r="BZ25" s="59">
        <v>109.788</v>
      </c>
      <c r="CA25" s="59">
        <v>274.70800000000003</v>
      </c>
      <c r="CB25" s="59">
        <v>1.1870000000000001</v>
      </c>
      <c r="CC25" s="59">
        <v>0.47199999999999998</v>
      </c>
      <c r="CD25" s="59">
        <v>3.802</v>
      </c>
      <c r="CE25" s="59">
        <v>5.46</v>
      </c>
      <c r="CF25" s="59">
        <v>31.125</v>
      </c>
      <c r="CG25" s="59">
        <v>36.585000000000001</v>
      </c>
      <c r="CH25" s="59">
        <v>0</v>
      </c>
      <c r="CI25" s="59">
        <v>0.35199999999999998</v>
      </c>
      <c r="CJ25" s="59">
        <v>0</v>
      </c>
      <c r="CK25" s="59">
        <v>0.35199999999999998</v>
      </c>
      <c r="CL25" s="59">
        <v>0.95499999999999996</v>
      </c>
      <c r="CM25" s="59">
        <v>1.3069999999999999</v>
      </c>
      <c r="CN25" s="59">
        <v>401.90600000000001</v>
      </c>
      <c r="CO25" s="59">
        <v>251.50899999999999</v>
      </c>
      <c r="CP25" s="59">
        <v>184.56</v>
      </c>
      <c r="CQ25" s="59">
        <v>837.97500000000002</v>
      </c>
      <c r="CR25" s="59">
        <v>157.273</v>
      </c>
      <c r="CS25" s="59">
        <v>995.24800000000005</v>
      </c>
      <c r="CT25" s="59">
        <v>0.45500000000000002</v>
      </c>
      <c r="CU25" s="59">
        <v>0</v>
      </c>
      <c r="CV25" s="59">
        <v>0</v>
      </c>
      <c r="CW25" s="59">
        <v>0.45500000000000002</v>
      </c>
      <c r="CX25" s="59">
        <v>0</v>
      </c>
      <c r="CY25" s="59">
        <v>0.45500000000000002</v>
      </c>
      <c r="CZ25" s="59">
        <v>12.807</v>
      </c>
      <c r="DA25" s="59">
        <v>0.90600000000000003</v>
      </c>
      <c r="DB25" s="59">
        <v>0.72899999999999998</v>
      </c>
      <c r="DC25" s="59">
        <v>14.442</v>
      </c>
      <c r="DD25" s="59">
        <v>0</v>
      </c>
      <c r="DE25" s="59">
        <v>14.442</v>
      </c>
      <c r="DF25" s="59">
        <v>327.62700000000001</v>
      </c>
      <c r="DG25" s="59">
        <v>60.036999999999999</v>
      </c>
      <c r="DH25" s="59">
        <v>10.831</v>
      </c>
      <c r="DI25" s="59">
        <v>398.49400000000003</v>
      </c>
      <c r="DJ25" s="59">
        <v>0.13</v>
      </c>
      <c r="DK25" s="59">
        <v>398.625</v>
      </c>
      <c r="DL25" s="59">
        <v>301.27300000000002</v>
      </c>
      <c r="DM25" s="59">
        <v>308.04000000000002</v>
      </c>
      <c r="DN25" s="59">
        <v>156.57</v>
      </c>
      <c r="DO25" s="59">
        <v>765.88300000000004</v>
      </c>
      <c r="DP25" s="59">
        <v>42.817</v>
      </c>
      <c r="DQ25" s="59">
        <v>808.70100000000002</v>
      </c>
      <c r="DR25" s="59">
        <v>17.193999999999999</v>
      </c>
      <c r="DS25" s="59">
        <v>90.864999999999995</v>
      </c>
      <c r="DT25" s="59">
        <v>213.08500000000001</v>
      </c>
      <c r="DU25" s="59">
        <v>321.14400000000001</v>
      </c>
      <c r="DV25" s="59">
        <v>240.315</v>
      </c>
      <c r="DW25" s="59">
        <v>561.45799999999997</v>
      </c>
      <c r="DX25" s="59">
        <v>1.1870000000000001</v>
      </c>
      <c r="DY25" s="59">
        <v>1.6950000000000001</v>
      </c>
      <c r="DZ25" s="59">
        <v>8.7829999999999995</v>
      </c>
      <c r="EA25" s="59">
        <v>11.664999999999999</v>
      </c>
      <c r="EB25" s="59">
        <v>68.02</v>
      </c>
      <c r="EC25" s="59">
        <v>79.683999999999997</v>
      </c>
      <c r="ED25" s="59">
        <v>0.17599999999999999</v>
      </c>
      <c r="EE25" s="59">
        <v>0.35199999999999998</v>
      </c>
      <c r="EF25" s="59">
        <v>0</v>
      </c>
      <c r="EG25" s="59">
        <v>0.52800000000000002</v>
      </c>
      <c r="EH25" s="59">
        <v>1.2709999999999999</v>
      </c>
      <c r="EI25" s="59">
        <v>1.7989999999999999</v>
      </c>
      <c r="EJ25" s="59">
        <v>660.71699999999998</v>
      </c>
      <c r="EK25" s="59">
        <v>461.89499999999998</v>
      </c>
      <c r="EL25" s="59">
        <v>389.99799999999999</v>
      </c>
      <c r="EM25" s="59">
        <v>1512.6110000000001</v>
      </c>
      <c r="EN25" s="59">
        <v>352.553</v>
      </c>
      <c r="EO25" s="59">
        <v>1865.164</v>
      </c>
      <c r="EP25" s="59">
        <v>0.51100000000000001</v>
      </c>
      <c r="EQ25" s="59">
        <v>0</v>
      </c>
      <c r="ER25" s="59">
        <v>0</v>
      </c>
      <c r="ES25" s="59">
        <v>0.51100000000000001</v>
      </c>
      <c r="ET25" s="59">
        <v>0</v>
      </c>
      <c r="EU25" s="59">
        <v>0.51100000000000001</v>
      </c>
      <c r="EV25" s="59">
        <v>2.6629999999999998</v>
      </c>
      <c r="EW25" s="59">
        <v>0</v>
      </c>
      <c r="EX25" s="59">
        <v>0</v>
      </c>
      <c r="EY25" s="59">
        <v>2.6629999999999998</v>
      </c>
      <c r="EZ25" s="59">
        <v>0</v>
      </c>
      <c r="FA25" s="59">
        <v>2.6629999999999998</v>
      </c>
      <c r="FB25" s="59">
        <v>18.401</v>
      </c>
      <c r="FC25" s="59">
        <v>6.4859999999999998</v>
      </c>
      <c r="FD25" s="59">
        <v>0</v>
      </c>
      <c r="FE25" s="59">
        <v>24.888000000000002</v>
      </c>
      <c r="FF25" s="59">
        <v>0</v>
      </c>
      <c r="FG25" s="59">
        <v>24.888000000000002</v>
      </c>
      <c r="FH25" s="59">
        <v>7.798</v>
      </c>
      <c r="FI25" s="59">
        <v>7.1470000000000002</v>
      </c>
      <c r="FJ25" s="59">
        <v>4.3979999999999997</v>
      </c>
      <c r="FK25" s="59">
        <v>19.343</v>
      </c>
      <c r="FL25" s="59">
        <v>1.907</v>
      </c>
      <c r="FM25" s="59">
        <v>21.25</v>
      </c>
      <c r="FN25" s="59">
        <v>0.51900000000000002</v>
      </c>
      <c r="FO25" s="59">
        <v>4.0919999999999996</v>
      </c>
      <c r="FP25" s="59">
        <v>9.6709999999999994</v>
      </c>
      <c r="FQ25" s="59">
        <v>14.281000000000001</v>
      </c>
      <c r="FR25" s="59">
        <v>5.0270000000000001</v>
      </c>
      <c r="FS25" s="59">
        <v>19.308</v>
      </c>
      <c r="FT25" s="59">
        <v>0</v>
      </c>
      <c r="FU25" s="59">
        <v>0</v>
      </c>
      <c r="FV25" s="59">
        <v>0.36299999999999999</v>
      </c>
      <c r="FW25" s="59">
        <v>0.36299999999999999</v>
      </c>
      <c r="FX25" s="59">
        <v>2.3460000000000001</v>
      </c>
      <c r="FY25" s="59">
        <v>2.7090000000000001</v>
      </c>
      <c r="FZ25" s="59">
        <v>0</v>
      </c>
      <c r="GA25" s="59">
        <v>0</v>
      </c>
      <c r="GB25" s="59">
        <v>0</v>
      </c>
      <c r="GC25" s="59">
        <v>0</v>
      </c>
      <c r="GD25" s="59">
        <v>0</v>
      </c>
      <c r="GE25" s="59">
        <v>0</v>
      </c>
      <c r="GF25" s="59">
        <v>29.891999999999999</v>
      </c>
      <c r="GG25" s="59">
        <v>17.725000000000001</v>
      </c>
      <c r="GH25" s="59">
        <v>14.433</v>
      </c>
      <c r="GI25" s="59">
        <v>62.05</v>
      </c>
      <c r="GJ25" s="59">
        <v>9.2799999999999994</v>
      </c>
      <c r="GK25" s="59">
        <v>71.328999999999994</v>
      </c>
      <c r="GL25" s="59">
        <v>1.486</v>
      </c>
      <c r="GM25" s="59">
        <v>0</v>
      </c>
      <c r="GN25" s="59">
        <v>0.42899999999999999</v>
      </c>
      <c r="GO25" s="59">
        <v>1.915</v>
      </c>
      <c r="GP25" s="59">
        <v>0</v>
      </c>
      <c r="GQ25" s="59">
        <v>1.915</v>
      </c>
      <c r="GR25" s="59">
        <v>20.094000000000001</v>
      </c>
      <c r="GS25" s="59">
        <v>0.60399999999999998</v>
      </c>
      <c r="GT25" s="59">
        <v>0</v>
      </c>
      <c r="GU25" s="59">
        <v>20.698</v>
      </c>
      <c r="GV25" s="59">
        <v>0</v>
      </c>
      <c r="GW25" s="59">
        <v>20.698</v>
      </c>
      <c r="GX25" s="59">
        <v>188.899</v>
      </c>
      <c r="GY25" s="59">
        <v>27.225000000000001</v>
      </c>
      <c r="GZ25" s="59">
        <v>2.3180000000000001</v>
      </c>
      <c r="HA25" s="59">
        <v>218.44200000000001</v>
      </c>
      <c r="HB25" s="59">
        <v>0.35199999999999998</v>
      </c>
      <c r="HC25" s="59">
        <v>218.79400000000001</v>
      </c>
      <c r="HD25" s="59">
        <v>122.10599999999999</v>
      </c>
      <c r="HE25" s="59">
        <v>68.153000000000006</v>
      </c>
      <c r="HF25" s="59">
        <v>26.73</v>
      </c>
      <c r="HG25" s="59">
        <v>216.99</v>
      </c>
      <c r="HH25" s="59">
        <v>9.1639999999999997</v>
      </c>
      <c r="HI25" s="59">
        <v>226.15299999999999</v>
      </c>
      <c r="HJ25" s="59">
        <v>5.556</v>
      </c>
      <c r="HK25" s="59">
        <v>27.216000000000001</v>
      </c>
      <c r="HL25" s="59">
        <v>37.28</v>
      </c>
      <c r="HM25" s="59">
        <v>70.052000000000007</v>
      </c>
      <c r="HN25" s="59">
        <v>49.893999999999998</v>
      </c>
      <c r="HO25" s="59">
        <v>119.946</v>
      </c>
      <c r="HP25" s="59">
        <v>0.39100000000000001</v>
      </c>
      <c r="HQ25" s="59">
        <v>2.4180000000000001</v>
      </c>
      <c r="HR25" s="59">
        <v>3.387</v>
      </c>
      <c r="HS25" s="59">
        <v>6.1950000000000003</v>
      </c>
      <c r="HT25" s="59">
        <v>26.087</v>
      </c>
      <c r="HU25" s="59">
        <v>32.281999999999996</v>
      </c>
      <c r="HV25" s="59">
        <v>0.55500000000000005</v>
      </c>
      <c r="HW25" s="59">
        <v>0.35199999999999998</v>
      </c>
      <c r="HX25" s="59">
        <v>2.4889999999999999</v>
      </c>
      <c r="HY25" s="59">
        <v>3.3959999999999999</v>
      </c>
      <c r="HZ25" s="59">
        <v>2.3109999999999999</v>
      </c>
      <c r="IA25" s="59">
        <v>5.7069999999999999</v>
      </c>
      <c r="IB25" s="59">
        <v>339.08800000000002</v>
      </c>
      <c r="IC25" s="59">
        <v>125.968</v>
      </c>
      <c r="ID25" s="59">
        <v>72.632000000000005</v>
      </c>
      <c r="IE25" s="59">
        <v>537.68899999999996</v>
      </c>
      <c r="IF25" s="59">
        <v>87.808000000000007</v>
      </c>
      <c r="IG25" s="59">
        <v>625.49699999999996</v>
      </c>
      <c r="IH25" s="59">
        <v>2.452</v>
      </c>
      <c r="II25" s="59">
        <v>0</v>
      </c>
      <c r="IJ25" s="59">
        <v>0.42899999999999999</v>
      </c>
      <c r="IK25" s="59">
        <v>2.8809999999999998</v>
      </c>
      <c r="IL25" s="59">
        <v>0</v>
      </c>
      <c r="IM25" s="59">
        <v>2.8809999999999998</v>
      </c>
      <c r="IN25" s="59">
        <v>36.459000000000003</v>
      </c>
      <c r="IO25" s="59">
        <v>1.51</v>
      </c>
      <c r="IP25" s="59">
        <v>0.72899999999999998</v>
      </c>
      <c r="IQ25" s="59">
        <v>38.698</v>
      </c>
    </row>
    <row r="26" spans="1:251">
      <c r="A26" s="9">
        <v>43617</v>
      </c>
      <c r="B26" s="59">
        <v>0.52100000000000002</v>
      </c>
      <c r="C26" s="59">
        <v>0</v>
      </c>
      <c r="D26" s="59">
        <v>0</v>
      </c>
      <c r="E26" s="59">
        <v>0.52100000000000002</v>
      </c>
      <c r="F26" s="59">
        <v>0</v>
      </c>
      <c r="G26" s="59">
        <v>0.52100000000000002</v>
      </c>
      <c r="H26" s="59">
        <v>8.4990000000000006</v>
      </c>
      <c r="I26" s="59">
        <v>0.95099999999999996</v>
      </c>
      <c r="J26" s="59">
        <v>0</v>
      </c>
      <c r="K26" s="59">
        <v>9.4499999999999993</v>
      </c>
      <c r="L26" s="59">
        <v>0</v>
      </c>
      <c r="M26" s="59">
        <v>9.4499999999999993</v>
      </c>
      <c r="N26" s="59">
        <v>125.20699999999999</v>
      </c>
      <c r="O26" s="59">
        <v>34.235999999999997</v>
      </c>
      <c r="P26" s="59">
        <v>6.22</v>
      </c>
      <c r="Q26" s="59">
        <v>165.66300000000001</v>
      </c>
      <c r="R26" s="59">
        <v>0.152</v>
      </c>
      <c r="S26" s="59">
        <v>165.815</v>
      </c>
      <c r="T26" s="59">
        <v>110.15300000000001</v>
      </c>
      <c r="U26" s="59">
        <v>146.31299999999999</v>
      </c>
      <c r="V26" s="59">
        <v>91.456999999999994</v>
      </c>
      <c r="W26" s="59">
        <v>347.92399999999998</v>
      </c>
      <c r="X26" s="59">
        <v>26.582999999999998</v>
      </c>
      <c r="Y26" s="59">
        <v>374.50700000000001</v>
      </c>
      <c r="Z26" s="59">
        <v>8.8450000000000006</v>
      </c>
      <c r="AA26" s="59">
        <v>42.25</v>
      </c>
      <c r="AB26" s="59">
        <v>112.47</v>
      </c>
      <c r="AC26" s="59">
        <v>163.565</v>
      </c>
      <c r="AD26" s="59">
        <v>140.523</v>
      </c>
      <c r="AE26" s="59">
        <v>304.08800000000002</v>
      </c>
      <c r="AF26" s="59">
        <v>0</v>
      </c>
      <c r="AG26" s="59">
        <v>2.367</v>
      </c>
      <c r="AH26" s="59">
        <v>3.3130000000000002</v>
      </c>
      <c r="AI26" s="59">
        <v>5.68</v>
      </c>
      <c r="AJ26" s="59">
        <v>33.103999999999999</v>
      </c>
      <c r="AK26" s="59">
        <v>38.783999999999999</v>
      </c>
      <c r="AL26" s="59">
        <v>0</v>
      </c>
      <c r="AM26" s="59">
        <v>0</v>
      </c>
      <c r="AN26" s="59">
        <v>0</v>
      </c>
      <c r="AO26" s="59">
        <v>0</v>
      </c>
      <c r="AP26" s="59">
        <v>0</v>
      </c>
      <c r="AQ26" s="59">
        <v>0</v>
      </c>
      <c r="AR26" s="59">
        <v>253.22499999999999</v>
      </c>
      <c r="AS26" s="59">
        <v>226.11699999999999</v>
      </c>
      <c r="AT26" s="59">
        <v>213.46100000000001</v>
      </c>
      <c r="AU26" s="59">
        <v>692.803</v>
      </c>
      <c r="AV26" s="59">
        <v>200.36199999999999</v>
      </c>
      <c r="AW26" s="59">
        <v>893.16499999999996</v>
      </c>
      <c r="AX26" s="59">
        <v>0.40400000000000003</v>
      </c>
      <c r="AY26" s="59">
        <v>0</v>
      </c>
      <c r="AZ26" s="59">
        <v>0</v>
      </c>
      <c r="BA26" s="59">
        <v>0.40400000000000003</v>
      </c>
      <c r="BB26" s="59">
        <v>0</v>
      </c>
      <c r="BC26" s="59">
        <v>0.40400000000000003</v>
      </c>
      <c r="BD26" s="59">
        <v>9.8559999999999999</v>
      </c>
      <c r="BE26" s="59">
        <v>0</v>
      </c>
      <c r="BF26" s="59">
        <v>0</v>
      </c>
      <c r="BG26" s="59">
        <v>9.8559999999999999</v>
      </c>
      <c r="BH26" s="59">
        <v>0</v>
      </c>
      <c r="BI26" s="59">
        <v>9.8559999999999999</v>
      </c>
      <c r="BJ26" s="59">
        <v>196.44900000000001</v>
      </c>
      <c r="BK26" s="59">
        <v>23.379000000000001</v>
      </c>
      <c r="BL26" s="59">
        <v>4.2549999999999999</v>
      </c>
      <c r="BM26" s="59">
        <v>224.083</v>
      </c>
      <c r="BN26" s="59">
        <v>0</v>
      </c>
      <c r="BO26" s="59">
        <v>224.083</v>
      </c>
      <c r="BP26" s="59">
        <v>187.33</v>
      </c>
      <c r="BQ26" s="59">
        <v>157.012</v>
      </c>
      <c r="BR26" s="59">
        <v>70.052000000000007</v>
      </c>
      <c r="BS26" s="59">
        <v>414.39400000000001</v>
      </c>
      <c r="BT26" s="59">
        <v>12.624000000000001</v>
      </c>
      <c r="BU26" s="59">
        <v>427.01799999999997</v>
      </c>
      <c r="BV26" s="59">
        <v>5.7489999999999997</v>
      </c>
      <c r="BW26" s="59">
        <v>58.154000000000003</v>
      </c>
      <c r="BX26" s="59">
        <v>112.358</v>
      </c>
      <c r="BY26" s="59">
        <v>176.261</v>
      </c>
      <c r="BZ26" s="59">
        <v>106.05200000000001</v>
      </c>
      <c r="CA26" s="59">
        <v>282.31299999999999</v>
      </c>
      <c r="CB26" s="59">
        <v>0.99</v>
      </c>
      <c r="CC26" s="59">
        <v>1.9530000000000001</v>
      </c>
      <c r="CD26" s="59">
        <v>5.0490000000000004</v>
      </c>
      <c r="CE26" s="59">
        <v>7.992</v>
      </c>
      <c r="CF26" s="59">
        <v>34.369</v>
      </c>
      <c r="CG26" s="59">
        <v>42.360999999999997</v>
      </c>
      <c r="CH26" s="59">
        <v>0</v>
      </c>
      <c r="CI26" s="59">
        <v>0.443</v>
      </c>
      <c r="CJ26" s="59">
        <v>0</v>
      </c>
      <c r="CK26" s="59">
        <v>0.443</v>
      </c>
      <c r="CL26" s="59">
        <v>0.624</v>
      </c>
      <c r="CM26" s="59">
        <v>1.0660000000000001</v>
      </c>
      <c r="CN26" s="59">
        <v>400.779</v>
      </c>
      <c r="CO26" s="59">
        <v>240.94</v>
      </c>
      <c r="CP26" s="59">
        <v>191.714</v>
      </c>
      <c r="CQ26" s="59">
        <v>833.43299999999999</v>
      </c>
      <c r="CR26" s="59">
        <v>153.66800000000001</v>
      </c>
      <c r="CS26" s="59">
        <v>987.101</v>
      </c>
      <c r="CT26" s="59">
        <v>0.92500000000000004</v>
      </c>
      <c r="CU26" s="59">
        <v>0</v>
      </c>
      <c r="CV26" s="59">
        <v>0</v>
      </c>
      <c r="CW26" s="59">
        <v>0.92500000000000004</v>
      </c>
      <c r="CX26" s="59">
        <v>0</v>
      </c>
      <c r="CY26" s="59">
        <v>0.92500000000000004</v>
      </c>
      <c r="CZ26" s="59">
        <v>18.356000000000002</v>
      </c>
      <c r="DA26" s="59">
        <v>0.95099999999999996</v>
      </c>
      <c r="DB26" s="59">
        <v>0</v>
      </c>
      <c r="DC26" s="59">
        <v>19.306999999999999</v>
      </c>
      <c r="DD26" s="59">
        <v>0</v>
      </c>
      <c r="DE26" s="59">
        <v>19.306999999999999</v>
      </c>
      <c r="DF26" s="59">
        <v>321.65499999999997</v>
      </c>
      <c r="DG26" s="59">
        <v>57.615000000000002</v>
      </c>
      <c r="DH26" s="59">
        <v>10.475</v>
      </c>
      <c r="DI26" s="59">
        <v>389.74599999999998</v>
      </c>
      <c r="DJ26" s="59">
        <v>0.152</v>
      </c>
      <c r="DK26" s="59">
        <v>389.89800000000002</v>
      </c>
      <c r="DL26" s="59">
        <v>297.48399999999998</v>
      </c>
      <c r="DM26" s="59">
        <v>303.32499999999999</v>
      </c>
      <c r="DN26" s="59">
        <v>161.50899999999999</v>
      </c>
      <c r="DO26" s="59">
        <v>762.31700000000001</v>
      </c>
      <c r="DP26" s="59">
        <v>39.207000000000001</v>
      </c>
      <c r="DQ26" s="59">
        <v>801.524</v>
      </c>
      <c r="DR26" s="59">
        <v>14.593999999999999</v>
      </c>
      <c r="DS26" s="59">
        <v>100.404</v>
      </c>
      <c r="DT26" s="59">
        <v>224.828</v>
      </c>
      <c r="DU26" s="59">
        <v>339.82600000000002</v>
      </c>
      <c r="DV26" s="59">
        <v>246.57499999999999</v>
      </c>
      <c r="DW26" s="59">
        <v>586.40099999999995</v>
      </c>
      <c r="DX26" s="59">
        <v>0.99</v>
      </c>
      <c r="DY26" s="59">
        <v>4.32</v>
      </c>
      <c r="DZ26" s="59">
        <v>8.3620000000000001</v>
      </c>
      <c r="EA26" s="59">
        <v>13.672000000000001</v>
      </c>
      <c r="EB26" s="59">
        <v>67.472999999999999</v>
      </c>
      <c r="EC26" s="59">
        <v>81.144999999999996</v>
      </c>
      <c r="ED26" s="59">
        <v>0</v>
      </c>
      <c r="EE26" s="59">
        <v>0.443</v>
      </c>
      <c r="EF26" s="59">
        <v>0</v>
      </c>
      <c r="EG26" s="59">
        <v>0.443</v>
      </c>
      <c r="EH26" s="59">
        <v>0.624</v>
      </c>
      <c r="EI26" s="59">
        <v>1.0660000000000001</v>
      </c>
      <c r="EJ26" s="59">
        <v>654.00400000000002</v>
      </c>
      <c r="EK26" s="59">
        <v>467.05700000000002</v>
      </c>
      <c r="EL26" s="59">
        <v>405.17500000000001</v>
      </c>
      <c r="EM26" s="59">
        <v>1526.2360000000001</v>
      </c>
      <c r="EN26" s="59">
        <v>354.03</v>
      </c>
      <c r="EO26" s="59">
        <v>1880.2660000000001</v>
      </c>
      <c r="EP26" s="59">
        <v>0</v>
      </c>
      <c r="EQ26" s="59">
        <v>0</v>
      </c>
      <c r="ER26" s="59">
        <v>0</v>
      </c>
      <c r="ES26" s="59">
        <v>0</v>
      </c>
      <c r="ET26" s="59">
        <v>0</v>
      </c>
      <c r="EU26" s="59">
        <v>0</v>
      </c>
      <c r="EV26" s="59">
        <v>2.6190000000000002</v>
      </c>
      <c r="EW26" s="59">
        <v>0</v>
      </c>
      <c r="EX26" s="59">
        <v>0</v>
      </c>
      <c r="EY26" s="59">
        <v>2.6190000000000002</v>
      </c>
      <c r="EZ26" s="59">
        <v>0</v>
      </c>
      <c r="FA26" s="59">
        <v>2.6190000000000002</v>
      </c>
      <c r="FB26" s="59">
        <v>11.295</v>
      </c>
      <c r="FC26" s="59">
        <v>6.5190000000000001</v>
      </c>
      <c r="FD26" s="59">
        <v>0</v>
      </c>
      <c r="FE26" s="59">
        <v>17.814</v>
      </c>
      <c r="FF26" s="59">
        <v>0</v>
      </c>
      <c r="FG26" s="59">
        <v>17.814</v>
      </c>
      <c r="FH26" s="59">
        <v>14.837</v>
      </c>
      <c r="FI26" s="59">
        <v>8.9320000000000004</v>
      </c>
      <c r="FJ26" s="59">
        <v>5.0949999999999998</v>
      </c>
      <c r="FK26" s="59">
        <v>28.864000000000001</v>
      </c>
      <c r="FL26" s="59">
        <v>2.653</v>
      </c>
      <c r="FM26" s="59">
        <v>31.516999999999999</v>
      </c>
      <c r="FN26" s="59">
        <v>5.8999999999999997E-2</v>
      </c>
      <c r="FO26" s="59">
        <v>4.2670000000000003</v>
      </c>
      <c r="FP26" s="59">
        <v>7.8150000000000004</v>
      </c>
      <c r="FQ26" s="59">
        <v>12.14</v>
      </c>
      <c r="FR26" s="59">
        <v>7.1559999999999997</v>
      </c>
      <c r="FS26" s="59">
        <v>19.295999999999999</v>
      </c>
      <c r="FT26" s="59">
        <v>0</v>
      </c>
      <c r="FU26" s="59">
        <v>0.314</v>
      </c>
      <c r="FV26" s="59">
        <v>0</v>
      </c>
      <c r="FW26" s="59">
        <v>0.314</v>
      </c>
      <c r="FX26" s="59">
        <v>2.6949999999999998</v>
      </c>
      <c r="FY26" s="59">
        <v>3.0089999999999999</v>
      </c>
      <c r="FZ26" s="59">
        <v>0</v>
      </c>
      <c r="GA26" s="59">
        <v>0</v>
      </c>
      <c r="GB26" s="59">
        <v>0</v>
      </c>
      <c r="GC26" s="59">
        <v>0</v>
      </c>
      <c r="GD26" s="59">
        <v>0</v>
      </c>
      <c r="GE26" s="59">
        <v>0</v>
      </c>
      <c r="GF26" s="59">
        <v>28.809000000000001</v>
      </c>
      <c r="GG26" s="59">
        <v>20.032</v>
      </c>
      <c r="GH26" s="59">
        <v>12.91</v>
      </c>
      <c r="GI26" s="59">
        <v>61.752000000000002</v>
      </c>
      <c r="GJ26" s="59">
        <v>12.504</v>
      </c>
      <c r="GK26" s="59">
        <v>74.254999999999995</v>
      </c>
      <c r="GL26" s="59">
        <v>1.2430000000000001</v>
      </c>
      <c r="GM26" s="59">
        <v>0</v>
      </c>
      <c r="GN26" s="59">
        <v>0</v>
      </c>
      <c r="GO26" s="59">
        <v>1.2430000000000001</v>
      </c>
      <c r="GP26" s="59">
        <v>0</v>
      </c>
      <c r="GQ26" s="59">
        <v>1.2430000000000001</v>
      </c>
      <c r="GR26" s="59">
        <v>21.116</v>
      </c>
      <c r="GS26" s="59">
        <v>0.88700000000000001</v>
      </c>
      <c r="GT26" s="59">
        <v>6.7000000000000004E-2</v>
      </c>
      <c r="GU26" s="59">
        <v>22.07</v>
      </c>
      <c r="GV26" s="59">
        <v>0</v>
      </c>
      <c r="GW26" s="59">
        <v>22.07</v>
      </c>
      <c r="GX26" s="59">
        <v>197.82499999999999</v>
      </c>
      <c r="GY26" s="59">
        <v>27.234000000000002</v>
      </c>
      <c r="GZ26" s="59">
        <v>2.4289999999999998</v>
      </c>
      <c r="HA26" s="59">
        <v>227.488</v>
      </c>
      <c r="HB26" s="59">
        <v>0.18</v>
      </c>
      <c r="HC26" s="59">
        <v>227.66800000000001</v>
      </c>
      <c r="HD26" s="59">
        <v>124.89</v>
      </c>
      <c r="HE26" s="59">
        <v>60.661000000000001</v>
      </c>
      <c r="HF26" s="59">
        <v>30.827000000000002</v>
      </c>
      <c r="HG26" s="59">
        <v>216.37899999999999</v>
      </c>
      <c r="HH26" s="59">
        <v>6.5609999999999999</v>
      </c>
      <c r="HI26" s="59">
        <v>222.93899999999999</v>
      </c>
      <c r="HJ26" s="59">
        <v>5.8179999999999996</v>
      </c>
      <c r="HK26" s="59">
        <v>22.635999999999999</v>
      </c>
      <c r="HL26" s="59">
        <v>40.069000000000003</v>
      </c>
      <c r="HM26" s="59">
        <v>68.522999999999996</v>
      </c>
      <c r="HN26" s="59">
        <v>41.713000000000001</v>
      </c>
      <c r="HO26" s="59">
        <v>110.236</v>
      </c>
      <c r="HP26" s="59">
        <v>0.57699999999999996</v>
      </c>
      <c r="HQ26" s="59">
        <v>2.194</v>
      </c>
      <c r="HR26" s="59">
        <v>3.641</v>
      </c>
      <c r="HS26" s="59">
        <v>6.4119999999999999</v>
      </c>
      <c r="HT26" s="59">
        <v>26.710999999999999</v>
      </c>
      <c r="HU26" s="59">
        <v>33.122999999999998</v>
      </c>
      <c r="HV26" s="59">
        <v>0.56699999999999995</v>
      </c>
      <c r="HW26" s="59">
        <v>0.443</v>
      </c>
      <c r="HX26" s="59">
        <v>3.012</v>
      </c>
      <c r="HY26" s="59">
        <v>4.0220000000000002</v>
      </c>
      <c r="HZ26" s="59">
        <v>2.573</v>
      </c>
      <c r="IA26" s="59">
        <v>6.5949999999999998</v>
      </c>
      <c r="IB26" s="59">
        <v>352.03699999999998</v>
      </c>
      <c r="IC26" s="59">
        <v>114.05500000000001</v>
      </c>
      <c r="ID26" s="59">
        <v>80.045000000000002</v>
      </c>
      <c r="IE26" s="59">
        <v>546.13699999999994</v>
      </c>
      <c r="IF26" s="59">
        <v>77.736999999999995</v>
      </c>
      <c r="IG26" s="59">
        <v>623.87400000000002</v>
      </c>
      <c r="IH26" s="59">
        <v>2.1680000000000001</v>
      </c>
      <c r="II26" s="59">
        <v>0</v>
      </c>
      <c r="IJ26" s="59">
        <v>0</v>
      </c>
      <c r="IK26" s="59">
        <v>2.1680000000000001</v>
      </c>
      <c r="IL26" s="59">
        <v>0</v>
      </c>
      <c r="IM26" s="59">
        <v>2.1680000000000001</v>
      </c>
      <c r="IN26" s="59">
        <v>43.082000000000001</v>
      </c>
      <c r="IO26" s="59">
        <v>1.8380000000000001</v>
      </c>
      <c r="IP26" s="59">
        <v>6.7000000000000004E-2</v>
      </c>
      <c r="IQ26" s="59">
        <v>44.987000000000002</v>
      </c>
    </row>
    <row r="27" spans="1:251">
      <c r="A27" s="9">
        <v>43709</v>
      </c>
      <c r="B27" s="59">
        <v>0.58199999999999996</v>
      </c>
      <c r="C27" s="59">
        <v>0</v>
      </c>
      <c r="D27" s="59">
        <v>0</v>
      </c>
      <c r="E27" s="59">
        <v>0.58199999999999996</v>
      </c>
      <c r="F27" s="59">
        <v>0</v>
      </c>
      <c r="G27" s="59">
        <v>0.58199999999999996</v>
      </c>
      <c r="H27" s="59">
        <v>5.085</v>
      </c>
      <c r="I27" s="59">
        <v>0</v>
      </c>
      <c r="J27" s="59">
        <v>0</v>
      </c>
      <c r="K27" s="59">
        <v>5.085</v>
      </c>
      <c r="L27" s="59">
        <v>0.27100000000000002</v>
      </c>
      <c r="M27" s="59">
        <v>5.3559999999999999</v>
      </c>
      <c r="N27" s="59">
        <v>133.24600000000001</v>
      </c>
      <c r="O27" s="59">
        <v>30.952999999999999</v>
      </c>
      <c r="P27" s="59">
        <v>7.9740000000000002</v>
      </c>
      <c r="Q27" s="59">
        <v>172.17400000000001</v>
      </c>
      <c r="R27" s="59">
        <v>0</v>
      </c>
      <c r="S27" s="59">
        <v>172.17400000000001</v>
      </c>
      <c r="T27" s="59">
        <v>125.633</v>
      </c>
      <c r="U27" s="59">
        <v>146.62100000000001</v>
      </c>
      <c r="V27" s="59">
        <v>93.185000000000002</v>
      </c>
      <c r="W27" s="59">
        <v>365.43900000000002</v>
      </c>
      <c r="X27" s="59">
        <v>25.01</v>
      </c>
      <c r="Y27" s="59">
        <v>390.44900000000001</v>
      </c>
      <c r="Z27" s="59">
        <v>7.5149999999999997</v>
      </c>
      <c r="AA27" s="59">
        <v>41.963999999999999</v>
      </c>
      <c r="AB27" s="59">
        <v>118.479</v>
      </c>
      <c r="AC27" s="59">
        <v>167.95699999999999</v>
      </c>
      <c r="AD27" s="59">
        <v>136</v>
      </c>
      <c r="AE27" s="59">
        <v>303.95699999999999</v>
      </c>
      <c r="AF27" s="59">
        <v>0.307</v>
      </c>
      <c r="AG27" s="59">
        <v>0.627</v>
      </c>
      <c r="AH27" s="59">
        <v>5.1740000000000004</v>
      </c>
      <c r="AI27" s="59">
        <v>6.1070000000000002</v>
      </c>
      <c r="AJ27" s="59">
        <v>39.008000000000003</v>
      </c>
      <c r="AK27" s="59">
        <v>45.115000000000002</v>
      </c>
      <c r="AL27" s="59">
        <v>0</v>
      </c>
      <c r="AM27" s="59">
        <v>0</v>
      </c>
      <c r="AN27" s="59">
        <v>0</v>
      </c>
      <c r="AO27" s="59">
        <v>0</v>
      </c>
      <c r="AP27" s="59">
        <v>0.09</v>
      </c>
      <c r="AQ27" s="59">
        <v>0.09</v>
      </c>
      <c r="AR27" s="59">
        <v>272.36799999999999</v>
      </c>
      <c r="AS27" s="59">
        <v>220.16399999999999</v>
      </c>
      <c r="AT27" s="59">
        <v>224.81100000000001</v>
      </c>
      <c r="AU27" s="59">
        <v>717.34400000000005</v>
      </c>
      <c r="AV27" s="59">
        <v>200.37899999999999</v>
      </c>
      <c r="AW27" s="59">
        <v>917.72199999999998</v>
      </c>
      <c r="AX27" s="59">
        <v>0</v>
      </c>
      <c r="AY27" s="59">
        <v>0</v>
      </c>
      <c r="AZ27" s="59">
        <v>0</v>
      </c>
      <c r="BA27" s="59">
        <v>0</v>
      </c>
      <c r="BB27" s="59">
        <v>0</v>
      </c>
      <c r="BC27" s="59">
        <v>0</v>
      </c>
      <c r="BD27" s="59">
        <v>10.259</v>
      </c>
      <c r="BE27" s="59">
        <v>0</v>
      </c>
      <c r="BF27" s="59">
        <v>0</v>
      </c>
      <c r="BG27" s="59">
        <v>10.259</v>
      </c>
      <c r="BH27" s="59">
        <v>0</v>
      </c>
      <c r="BI27" s="59">
        <v>10.259</v>
      </c>
      <c r="BJ27" s="59">
        <v>186.87299999999999</v>
      </c>
      <c r="BK27" s="59">
        <v>34.523000000000003</v>
      </c>
      <c r="BL27" s="59">
        <v>3.988</v>
      </c>
      <c r="BM27" s="59">
        <v>225.38300000000001</v>
      </c>
      <c r="BN27" s="59">
        <v>0.13800000000000001</v>
      </c>
      <c r="BO27" s="59">
        <v>225.52099999999999</v>
      </c>
      <c r="BP27" s="59">
        <v>197.149</v>
      </c>
      <c r="BQ27" s="59">
        <v>140.19800000000001</v>
      </c>
      <c r="BR27" s="59">
        <v>65.790000000000006</v>
      </c>
      <c r="BS27" s="59">
        <v>403.137</v>
      </c>
      <c r="BT27" s="59">
        <v>16.734000000000002</v>
      </c>
      <c r="BU27" s="59">
        <v>419.87099999999998</v>
      </c>
      <c r="BV27" s="59">
        <v>4.88</v>
      </c>
      <c r="BW27" s="59">
        <v>49.244</v>
      </c>
      <c r="BX27" s="59">
        <v>113.723</v>
      </c>
      <c r="BY27" s="59">
        <v>167.84800000000001</v>
      </c>
      <c r="BZ27" s="59">
        <v>96.08</v>
      </c>
      <c r="CA27" s="59">
        <v>263.928</v>
      </c>
      <c r="CB27" s="59">
        <v>0</v>
      </c>
      <c r="CC27" s="59">
        <v>0</v>
      </c>
      <c r="CD27" s="59">
        <v>3.9569999999999999</v>
      </c>
      <c r="CE27" s="59">
        <v>3.9569999999999999</v>
      </c>
      <c r="CF27" s="59">
        <v>33.49</v>
      </c>
      <c r="CG27" s="59">
        <v>37.447000000000003</v>
      </c>
      <c r="CH27" s="59">
        <v>0</v>
      </c>
      <c r="CI27" s="59">
        <v>0.65</v>
      </c>
      <c r="CJ27" s="59">
        <v>0</v>
      </c>
      <c r="CK27" s="59">
        <v>0.65</v>
      </c>
      <c r="CL27" s="59">
        <v>0</v>
      </c>
      <c r="CM27" s="59">
        <v>0.65</v>
      </c>
      <c r="CN27" s="59">
        <v>399.161</v>
      </c>
      <c r="CO27" s="59">
        <v>224.614</v>
      </c>
      <c r="CP27" s="59">
        <v>187.459</v>
      </c>
      <c r="CQ27" s="59">
        <v>811.23400000000004</v>
      </c>
      <c r="CR27" s="59">
        <v>146.441</v>
      </c>
      <c r="CS27" s="59">
        <v>957.67499999999995</v>
      </c>
      <c r="CT27" s="59">
        <v>0.58199999999999996</v>
      </c>
      <c r="CU27" s="59">
        <v>0</v>
      </c>
      <c r="CV27" s="59">
        <v>0</v>
      </c>
      <c r="CW27" s="59">
        <v>0.58199999999999996</v>
      </c>
      <c r="CX27" s="59">
        <v>0</v>
      </c>
      <c r="CY27" s="59">
        <v>0.58199999999999996</v>
      </c>
      <c r="CZ27" s="59">
        <v>15.343</v>
      </c>
      <c r="DA27" s="59">
        <v>0</v>
      </c>
      <c r="DB27" s="59">
        <v>0</v>
      </c>
      <c r="DC27" s="59">
        <v>15.343</v>
      </c>
      <c r="DD27" s="59">
        <v>0.27100000000000002</v>
      </c>
      <c r="DE27" s="59">
        <v>15.614000000000001</v>
      </c>
      <c r="DF27" s="59">
        <v>320.11900000000003</v>
      </c>
      <c r="DG27" s="59">
        <v>65.475999999999999</v>
      </c>
      <c r="DH27" s="59">
        <v>11.962</v>
      </c>
      <c r="DI27" s="59">
        <v>397.55700000000002</v>
      </c>
      <c r="DJ27" s="59">
        <v>0.13800000000000001</v>
      </c>
      <c r="DK27" s="59">
        <v>397.69499999999999</v>
      </c>
      <c r="DL27" s="59">
        <v>322.78199999999998</v>
      </c>
      <c r="DM27" s="59">
        <v>286.81900000000002</v>
      </c>
      <c r="DN27" s="59">
        <v>158.97499999999999</v>
      </c>
      <c r="DO27" s="59">
        <v>768.57600000000002</v>
      </c>
      <c r="DP27" s="59">
        <v>41.744</v>
      </c>
      <c r="DQ27" s="59">
        <v>810.32100000000003</v>
      </c>
      <c r="DR27" s="59">
        <v>12.395</v>
      </c>
      <c r="DS27" s="59">
        <v>91.207999999999998</v>
      </c>
      <c r="DT27" s="59">
        <v>232.202</v>
      </c>
      <c r="DU27" s="59">
        <v>335.80500000000001</v>
      </c>
      <c r="DV27" s="59">
        <v>232.08</v>
      </c>
      <c r="DW27" s="59">
        <v>567.88499999999999</v>
      </c>
      <c r="DX27" s="59">
        <v>0.307</v>
      </c>
      <c r="DY27" s="59">
        <v>0.627</v>
      </c>
      <c r="DZ27" s="59">
        <v>9.1310000000000002</v>
      </c>
      <c r="EA27" s="59">
        <v>10.065</v>
      </c>
      <c r="EB27" s="59">
        <v>72.497</v>
      </c>
      <c r="EC27" s="59">
        <v>82.561999999999998</v>
      </c>
      <c r="ED27" s="59">
        <v>0</v>
      </c>
      <c r="EE27" s="59">
        <v>0.65</v>
      </c>
      <c r="EF27" s="59">
        <v>0</v>
      </c>
      <c r="EG27" s="59">
        <v>0.65</v>
      </c>
      <c r="EH27" s="59">
        <v>0.09</v>
      </c>
      <c r="EI27" s="59">
        <v>0.73899999999999999</v>
      </c>
      <c r="EJ27" s="59">
        <v>671.52800000000002</v>
      </c>
      <c r="EK27" s="59">
        <v>444.779</v>
      </c>
      <c r="EL27" s="59">
        <v>412.27</v>
      </c>
      <c r="EM27" s="59">
        <v>1528.577</v>
      </c>
      <c r="EN27" s="59">
        <v>346.82</v>
      </c>
      <c r="EO27" s="59">
        <v>1875.3969999999999</v>
      </c>
      <c r="EP27" s="59">
        <v>0.34799999999999998</v>
      </c>
      <c r="EQ27" s="59">
        <v>0</v>
      </c>
      <c r="ER27" s="59">
        <v>0</v>
      </c>
      <c r="ES27" s="59">
        <v>0.34799999999999998</v>
      </c>
      <c r="ET27" s="59">
        <v>0</v>
      </c>
      <c r="EU27" s="59">
        <v>0.34799999999999998</v>
      </c>
      <c r="EV27" s="59">
        <v>2.6110000000000002</v>
      </c>
      <c r="EW27" s="59">
        <v>0</v>
      </c>
      <c r="EX27" s="59">
        <v>0</v>
      </c>
      <c r="EY27" s="59">
        <v>2.6110000000000002</v>
      </c>
      <c r="EZ27" s="59">
        <v>0</v>
      </c>
      <c r="FA27" s="59">
        <v>2.6110000000000002</v>
      </c>
      <c r="FB27" s="59">
        <v>16.032</v>
      </c>
      <c r="FC27" s="59">
        <v>5.4329999999999998</v>
      </c>
      <c r="FD27" s="59">
        <v>0.51900000000000002</v>
      </c>
      <c r="FE27" s="59">
        <v>21.984000000000002</v>
      </c>
      <c r="FF27" s="59">
        <v>0</v>
      </c>
      <c r="FG27" s="59">
        <v>21.984000000000002</v>
      </c>
      <c r="FH27" s="59">
        <v>12.781000000000001</v>
      </c>
      <c r="FI27" s="59">
        <v>10.371</v>
      </c>
      <c r="FJ27" s="59">
        <v>5.665</v>
      </c>
      <c r="FK27" s="59">
        <v>28.818000000000001</v>
      </c>
      <c r="FL27" s="59">
        <v>2.9929999999999999</v>
      </c>
      <c r="FM27" s="59">
        <v>31.81</v>
      </c>
      <c r="FN27" s="59">
        <v>1.2130000000000001</v>
      </c>
      <c r="FO27" s="59">
        <v>2.9020000000000001</v>
      </c>
      <c r="FP27" s="59">
        <v>6.1909999999999998</v>
      </c>
      <c r="FQ27" s="59">
        <v>10.305999999999999</v>
      </c>
      <c r="FR27" s="59">
        <v>6.8070000000000004</v>
      </c>
      <c r="FS27" s="59">
        <v>17.113</v>
      </c>
      <c r="FT27" s="59">
        <v>0</v>
      </c>
      <c r="FU27" s="59">
        <v>0</v>
      </c>
      <c r="FV27" s="59">
        <v>0</v>
      </c>
      <c r="FW27" s="59">
        <v>0</v>
      </c>
      <c r="FX27" s="59">
        <v>2.8420000000000001</v>
      </c>
      <c r="FY27" s="59">
        <v>2.8420000000000001</v>
      </c>
      <c r="FZ27" s="59">
        <v>0</v>
      </c>
      <c r="GA27" s="59">
        <v>0</v>
      </c>
      <c r="GB27" s="59">
        <v>0</v>
      </c>
      <c r="GC27" s="59">
        <v>0</v>
      </c>
      <c r="GD27" s="59">
        <v>0</v>
      </c>
      <c r="GE27" s="59">
        <v>0</v>
      </c>
      <c r="GF27" s="59">
        <v>32.985999999999997</v>
      </c>
      <c r="GG27" s="59">
        <v>18.706</v>
      </c>
      <c r="GH27" s="59">
        <v>12.375</v>
      </c>
      <c r="GI27" s="59">
        <v>64.066999999999993</v>
      </c>
      <c r="GJ27" s="59">
        <v>12.641999999999999</v>
      </c>
      <c r="GK27" s="59">
        <v>76.709000000000003</v>
      </c>
      <c r="GL27" s="59">
        <v>0.18099999999999999</v>
      </c>
      <c r="GM27" s="59">
        <v>0</v>
      </c>
      <c r="GN27" s="59">
        <v>0</v>
      </c>
      <c r="GO27" s="59">
        <v>0.18099999999999999</v>
      </c>
      <c r="GP27" s="59">
        <v>0</v>
      </c>
      <c r="GQ27" s="59">
        <v>0.18099999999999999</v>
      </c>
      <c r="GR27" s="59">
        <v>27.977</v>
      </c>
      <c r="GS27" s="59">
        <v>5.5E-2</v>
      </c>
      <c r="GT27" s="59">
        <v>0</v>
      </c>
      <c r="GU27" s="59">
        <v>28.032</v>
      </c>
      <c r="GV27" s="59">
        <v>0</v>
      </c>
      <c r="GW27" s="59">
        <v>28.032</v>
      </c>
      <c r="GX27" s="59">
        <v>184.99299999999999</v>
      </c>
      <c r="GY27" s="59">
        <v>22.887</v>
      </c>
      <c r="GZ27" s="59">
        <v>1.7330000000000001</v>
      </c>
      <c r="HA27" s="59">
        <v>209.61199999999999</v>
      </c>
      <c r="HB27" s="59">
        <v>0</v>
      </c>
      <c r="HC27" s="59">
        <v>209.61199999999999</v>
      </c>
      <c r="HD27" s="59">
        <v>127.035</v>
      </c>
      <c r="HE27" s="59">
        <v>64.620999999999995</v>
      </c>
      <c r="HF27" s="59">
        <v>27.372</v>
      </c>
      <c r="HG27" s="59">
        <v>219.029</v>
      </c>
      <c r="HH27" s="59">
        <v>6.9249999999999998</v>
      </c>
      <c r="HI27" s="59">
        <v>225.953</v>
      </c>
      <c r="HJ27" s="59">
        <v>7.18</v>
      </c>
      <c r="HK27" s="59">
        <v>22.402000000000001</v>
      </c>
      <c r="HL27" s="59">
        <v>40.652999999999999</v>
      </c>
      <c r="HM27" s="59">
        <v>70.233999999999995</v>
      </c>
      <c r="HN27" s="59">
        <v>43.527999999999999</v>
      </c>
      <c r="HO27" s="59">
        <v>113.762</v>
      </c>
      <c r="HP27" s="59">
        <v>0.06</v>
      </c>
      <c r="HQ27" s="59">
        <v>1.32</v>
      </c>
      <c r="HR27" s="59">
        <v>4.5250000000000004</v>
      </c>
      <c r="HS27" s="59">
        <v>5.9050000000000002</v>
      </c>
      <c r="HT27" s="59">
        <v>32.619</v>
      </c>
      <c r="HU27" s="59">
        <v>38.524000000000001</v>
      </c>
      <c r="HV27" s="59">
        <v>0</v>
      </c>
      <c r="HW27" s="59">
        <v>0</v>
      </c>
      <c r="HX27" s="59">
        <v>2.4870000000000001</v>
      </c>
      <c r="HY27" s="59">
        <v>2.4870000000000001</v>
      </c>
      <c r="HZ27" s="59">
        <v>1.4450000000000001</v>
      </c>
      <c r="IA27" s="59">
        <v>3.9329999999999998</v>
      </c>
      <c r="IB27" s="59">
        <v>347.42500000000001</v>
      </c>
      <c r="IC27" s="59">
        <v>111.286</v>
      </c>
      <c r="ID27" s="59">
        <v>76.77</v>
      </c>
      <c r="IE27" s="59">
        <v>535.48099999999999</v>
      </c>
      <c r="IF27" s="59">
        <v>84.516999999999996</v>
      </c>
      <c r="IG27" s="59">
        <v>619.99800000000005</v>
      </c>
      <c r="IH27" s="59">
        <v>1.111</v>
      </c>
      <c r="II27" s="59">
        <v>0</v>
      </c>
      <c r="IJ27" s="59">
        <v>0</v>
      </c>
      <c r="IK27" s="59">
        <v>1.111</v>
      </c>
      <c r="IL27" s="59">
        <v>0</v>
      </c>
      <c r="IM27" s="59">
        <v>1.111</v>
      </c>
      <c r="IN27" s="59">
        <v>46.825000000000003</v>
      </c>
      <c r="IO27" s="59">
        <v>5.5E-2</v>
      </c>
      <c r="IP27" s="59">
        <v>0</v>
      </c>
      <c r="IQ27" s="59">
        <v>46.881</v>
      </c>
    </row>
    <row r="28" spans="1:251">
      <c r="A28" s="9">
        <v>43800</v>
      </c>
      <c r="B28" s="59">
        <v>0.59</v>
      </c>
      <c r="C28" s="59">
        <v>0</v>
      </c>
      <c r="D28" s="59">
        <v>0</v>
      </c>
      <c r="E28" s="59">
        <v>0.59</v>
      </c>
      <c r="F28" s="59">
        <v>0</v>
      </c>
      <c r="G28" s="59">
        <v>0.59</v>
      </c>
      <c r="H28" s="59">
        <v>6.2089999999999996</v>
      </c>
      <c r="I28" s="59">
        <v>2.0150000000000001</v>
      </c>
      <c r="J28" s="59">
        <v>0</v>
      </c>
      <c r="K28" s="59">
        <v>8.2240000000000002</v>
      </c>
      <c r="L28" s="59">
        <v>0</v>
      </c>
      <c r="M28" s="59">
        <v>8.2240000000000002</v>
      </c>
      <c r="N28" s="59">
        <v>135.809</v>
      </c>
      <c r="O28" s="59">
        <v>35.325000000000003</v>
      </c>
      <c r="P28" s="59">
        <v>7.4160000000000004</v>
      </c>
      <c r="Q28" s="59">
        <v>178.55</v>
      </c>
      <c r="R28" s="59">
        <v>1.5409999999999999</v>
      </c>
      <c r="S28" s="59">
        <v>180.09</v>
      </c>
      <c r="T28" s="59">
        <v>118.42100000000001</v>
      </c>
      <c r="U28" s="59">
        <v>137.88</v>
      </c>
      <c r="V28" s="59">
        <v>85.373000000000005</v>
      </c>
      <c r="W28" s="59">
        <v>341.67500000000001</v>
      </c>
      <c r="X28" s="59">
        <v>25.236999999999998</v>
      </c>
      <c r="Y28" s="59">
        <v>366.911</v>
      </c>
      <c r="Z28" s="59">
        <v>5.4530000000000003</v>
      </c>
      <c r="AA28" s="59">
        <v>38.203000000000003</v>
      </c>
      <c r="AB28" s="59">
        <v>113.634</v>
      </c>
      <c r="AC28" s="59">
        <v>157.291</v>
      </c>
      <c r="AD28" s="59">
        <v>128.04300000000001</v>
      </c>
      <c r="AE28" s="59">
        <v>285.334</v>
      </c>
      <c r="AF28" s="59">
        <v>0</v>
      </c>
      <c r="AG28" s="59">
        <v>0.57999999999999996</v>
      </c>
      <c r="AH28" s="59">
        <v>4.2859999999999996</v>
      </c>
      <c r="AI28" s="59">
        <v>4.8659999999999997</v>
      </c>
      <c r="AJ28" s="59">
        <v>41.539000000000001</v>
      </c>
      <c r="AK28" s="59">
        <v>46.405000000000001</v>
      </c>
      <c r="AL28" s="59">
        <v>0</v>
      </c>
      <c r="AM28" s="59">
        <v>0</v>
      </c>
      <c r="AN28" s="59">
        <v>0</v>
      </c>
      <c r="AO28" s="59">
        <v>0</v>
      </c>
      <c r="AP28" s="59">
        <v>0</v>
      </c>
      <c r="AQ28" s="59">
        <v>0</v>
      </c>
      <c r="AR28" s="59">
        <v>266.48200000000003</v>
      </c>
      <c r="AS28" s="59">
        <v>214.00299999999999</v>
      </c>
      <c r="AT28" s="59">
        <v>210.71</v>
      </c>
      <c r="AU28" s="59">
        <v>691.19500000000005</v>
      </c>
      <c r="AV28" s="59">
        <v>196.36</v>
      </c>
      <c r="AW28" s="59">
        <v>887.55499999999995</v>
      </c>
      <c r="AX28" s="59">
        <v>0.65</v>
      </c>
      <c r="AY28" s="59">
        <v>0</v>
      </c>
      <c r="AZ28" s="59">
        <v>0</v>
      </c>
      <c r="BA28" s="59">
        <v>0.65</v>
      </c>
      <c r="BB28" s="59">
        <v>0</v>
      </c>
      <c r="BC28" s="59">
        <v>0.65</v>
      </c>
      <c r="BD28" s="59">
        <v>8.1579999999999995</v>
      </c>
      <c r="BE28" s="59">
        <v>0.68300000000000005</v>
      </c>
      <c r="BF28" s="59">
        <v>0</v>
      </c>
      <c r="BG28" s="59">
        <v>8.8409999999999993</v>
      </c>
      <c r="BH28" s="59">
        <v>0</v>
      </c>
      <c r="BI28" s="59">
        <v>8.8409999999999993</v>
      </c>
      <c r="BJ28" s="59">
        <v>192.05</v>
      </c>
      <c r="BK28" s="59">
        <v>30.65</v>
      </c>
      <c r="BL28" s="59">
        <v>3.931</v>
      </c>
      <c r="BM28" s="59">
        <v>226.631</v>
      </c>
      <c r="BN28" s="59">
        <v>0.68100000000000005</v>
      </c>
      <c r="BO28" s="59">
        <v>227.31200000000001</v>
      </c>
      <c r="BP28" s="59">
        <v>192.54300000000001</v>
      </c>
      <c r="BQ28" s="59">
        <v>164.887</v>
      </c>
      <c r="BR28" s="59">
        <v>72.302999999999997</v>
      </c>
      <c r="BS28" s="59">
        <v>429.733</v>
      </c>
      <c r="BT28" s="59">
        <v>13.994999999999999</v>
      </c>
      <c r="BU28" s="59">
        <v>443.72800000000001</v>
      </c>
      <c r="BV28" s="59">
        <v>4.6859999999999999</v>
      </c>
      <c r="BW28" s="59">
        <v>47.030999999999999</v>
      </c>
      <c r="BX28" s="59">
        <v>105.054</v>
      </c>
      <c r="BY28" s="59">
        <v>156.77099999999999</v>
      </c>
      <c r="BZ28" s="59">
        <v>93.866</v>
      </c>
      <c r="CA28" s="59">
        <v>250.637</v>
      </c>
      <c r="CB28" s="59">
        <v>0</v>
      </c>
      <c r="CC28" s="59">
        <v>1.1399999999999999</v>
      </c>
      <c r="CD28" s="59">
        <v>6.3529999999999998</v>
      </c>
      <c r="CE28" s="59">
        <v>7.4930000000000003</v>
      </c>
      <c r="CF28" s="59">
        <v>36.808</v>
      </c>
      <c r="CG28" s="59">
        <v>44.301000000000002</v>
      </c>
      <c r="CH28" s="59">
        <v>0</v>
      </c>
      <c r="CI28" s="59">
        <v>0</v>
      </c>
      <c r="CJ28" s="59">
        <v>0.18</v>
      </c>
      <c r="CK28" s="59">
        <v>0.18</v>
      </c>
      <c r="CL28" s="59">
        <v>0</v>
      </c>
      <c r="CM28" s="59">
        <v>0.18</v>
      </c>
      <c r="CN28" s="59">
        <v>398.08600000000001</v>
      </c>
      <c r="CO28" s="59">
        <v>244.39099999999999</v>
      </c>
      <c r="CP28" s="59">
        <v>187.821</v>
      </c>
      <c r="CQ28" s="59">
        <v>830.29899999999998</v>
      </c>
      <c r="CR28" s="59">
        <v>145.35</v>
      </c>
      <c r="CS28" s="59">
        <v>975.64800000000002</v>
      </c>
      <c r="CT28" s="59">
        <v>1.24</v>
      </c>
      <c r="CU28" s="59">
        <v>0</v>
      </c>
      <c r="CV28" s="59">
        <v>0</v>
      </c>
      <c r="CW28" s="59">
        <v>1.24</v>
      </c>
      <c r="CX28" s="59">
        <v>0</v>
      </c>
      <c r="CY28" s="59">
        <v>1.24</v>
      </c>
      <c r="CZ28" s="59">
        <v>14.367000000000001</v>
      </c>
      <c r="DA28" s="59">
        <v>2.698</v>
      </c>
      <c r="DB28" s="59">
        <v>0</v>
      </c>
      <c r="DC28" s="59">
        <v>17.065000000000001</v>
      </c>
      <c r="DD28" s="59">
        <v>0</v>
      </c>
      <c r="DE28" s="59">
        <v>17.065000000000001</v>
      </c>
      <c r="DF28" s="59">
        <v>327.858</v>
      </c>
      <c r="DG28" s="59">
        <v>65.974999999999994</v>
      </c>
      <c r="DH28" s="59">
        <v>11.347</v>
      </c>
      <c r="DI28" s="59">
        <v>405.18099999999998</v>
      </c>
      <c r="DJ28" s="59">
        <v>2.2210000000000001</v>
      </c>
      <c r="DK28" s="59">
        <v>407.40199999999999</v>
      </c>
      <c r="DL28" s="59">
        <v>310.964</v>
      </c>
      <c r="DM28" s="59">
        <v>302.767</v>
      </c>
      <c r="DN28" s="59">
        <v>157.67599999999999</v>
      </c>
      <c r="DO28" s="59">
        <v>771.40700000000004</v>
      </c>
      <c r="DP28" s="59">
        <v>39.231999999999999</v>
      </c>
      <c r="DQ28" s="59">
        <v>810.63900000000001</v>
      </c>
      <c r="DR28" s="59">
        <v>10.138999999999999</v>
      </c>
      <c r="DS28" s="59">
        <v>85.233999999999995</v>
      </c>
      <c r="DT28" s="59">
        <v>218.68899999999999</v>
      </c>
      <c r="DU28" s="59">
        <v>314.06099999999998</v>
      </c>
      <c r="DV28" s="59">
        <v>221.91</v>
      </c>
      <c r="DW28" s="59">
        <v>535.971</v>
      </c>
      <c r="DX28" s="59">
        <v>0</v>
      </c>
      <c r="DY28" s="59">
        <v>1.72</v>
      </c>
      <c r="DZ28" s="59">
        <v>10.638999999999999</v>
      </c>
      <c r="EA28" s="59">
        <v>12.359</v>
      </c>
      <c r="EB28" s="59">
        <v>78.346999999999994</v>
      </c>
      <c r="EC28" s="59">
        <v>90.706000000000003</v>
      </c>
      <c r="ED28" s="59">
        <v>0</v>
      </c>
      <c r="EE28" s="59">
        <v>0</v>
      </c>
      <c r="EF28" s="59">
        <v>0.18</v>
      </c>
      <c r="EG28" s="59">
        <v>0.18</v>
      </c>
      <c r="EH28" s="59">
        <v>0</v>
      </c>
      <c r="EI28" s="59">
        <v>0.18</v>
      </c>
      <c r="EJ28" s="59">
        <v>664.56899999999996</v>
      </c>
      <c r="EK28" s="59">
        <v>458.39400000000001</v>
      </c>
      <c r="EL28" s="59">
        <v>398.53100000000001</v>
      </c>
      <c r="EM28" s="59">
        <v>1521.4939999999999</v>
      </c>
      <c r="EN28" s="59">
        <v>341.71</v>
      </c>
      <c r="EO28" s="59">
        <v>1863.204</v>
      </c>
      <c r="EP28" s="59">
        <v>0.42799999999999999</v>
      </c>
      <c r="EQ28" s="59">
        <v>0</v>
      </c>
      <c r="ER28" s="59">
        <v>0</v>
      </c>
      <c r="ES28" s="59">
        <v>0.42799999999999999</v>
      </c>
      <c r="ET28" s="59">
        <v>0</v>
      </c>
      <c r="EU28" s="59">
        <v>0.42799999999999999</v>
      </c>
      <c r="EV28" s="59">
        <v>0.879</v>
      </c>
      <c r="EW28" s="59">
        <v>0</v>
      </c>
      <c r="EX28" s="59">
        <v>0</v>
      </c>
      <c r="EY28" s="59">
        <v>0.879</v>
      </c>
      <c r="EZ28" s="59">
        <v>0</v>
      </c>
      <c r="FA28" s="59">
        <v>0.879</v>
      </c>
      <c r="FB28" s="59">
        <v>13.545</v>
      </c>
      <c r="FC28" s="59">
        <v>4.3170000000000002</v>
      </c>
      <c r="FD28" s="59">
        <v>0</v>
      </c>
      <c r="FE28" s="59">
        <v>17.861999999999998</v>
      </c>
      <c r="FF28" s="59">
        <v>0</v>
      </c>
      <c r="FG28" s="59">
        <v>17.861999999999998</v>
      </c>
      <c r="FH28" s="59">
        <v>11.629</v>
      </c>
      <c r="FI28" s="59">
        <v>7.1150000000000002</v>
      </c>
      <c r="FJ28" s="59">
        <v>3.359</v>
      </c>
      <c r="FK28" s="59">
        <v>22.103000000000002</v>
      </c>
      <c r="FL28" s="59">
        <v>2.3109999999999999</v>
      </c>
      <c r="FM28" s="59">
        <v>24.414999999999999</v>
      </c>
      <c r="FN28" s="59">
        <v>0.97599999999999998</v>
      </c>
      <c r="FO28" s="59">
        <v>4.0490000000000004</v>
      </c>
      <c r="FP28" s="59">
        <v>4.0590000000000002</v>
      </c>
      <c r="FQ28" s="59">
        <v>9.0839999999999996</v>
      </c>
      <c r="FR28" s="59">
        <v>2.8</v>
      </c>
      <c r="FS28" s="59">
        <v>11.884</v>
      </c>
      <c r="FT28" s="59">
        <v>0</v>
      </c>
      <c r="FU28" s="59">
        <v>0</v>
      </c>
      <c r="FV28" s="59">
        <v>0</v>
      </c>
      <c r="FW28" s="59">
        <v>0</v>
      </c>
      <c r="FX28" s="59">
        <v>2.609</v>
      </c>
      <c r="FY28" s="59">
        <v>2.609</v>
      </c>
      <c r="FZ28" s="59">
        <v>0</v>
      </c>
      <c r="GA28" s="59">
        <v>0</v>
      </c>
      <c r="GB28" s="59">
        <v>0</v>
      </c>
      <c r="GC28" s="59">
        <v>0</v>
      </c>
      <c r="GD28" s="59">
        <v>0</v>
      </c>
      <c r="GE28" s="59">
        <v>0</v>
      </c>
      <c r="GF28" s="59">
        <v>27.456</v>
      </c>
      <c r="GG28" s="59">
        <v>15.48</v>
      </c>
      <c r="GH28" s="59">
        <v>7.4189999999999996</v>
      </c>
      <c r="GI28" s="59">
        <v>50.354999999999997</v>
      </c>
      <c r="GJ28" s="59">
        <v>7.7210000000000001</v>
      </c>
      <c r="GK28" s="59">
        <v>58.076000000000001</v>
      </c>
      <c r="GL28" s="59">
        <v>0.123</v>
      </c>
      <c r="GM28" s="59">
        <v>0</v>
      </c>
      <c r="GN28" s="59">
        <v>0</v>
      </c>
      <c r="GO28" s="59">
        <v>0.123</v>
      </c>
      <c r="GP28" s="59">
        <v>0</v>
      </c>
      <c r="GQ28" s="59">
        <v>0.123</v>
      </c>
      <c r="GR28" s="59">
        <v>23.190999999999999</v>
      </c>
      <c r="GS28" s="59">
        <v>0.13</v>
      </c>
      <c r="GT28" s="59">
        <v>0</v>
      </c>
      <c r="GU28" s="59">
        <v>23.321000000000002</v>
      </c>
      <c r="GV28" s="59">
        <v>0</v>
      </c>
      <c r="GW28" s="59">
        <v>23.321000000000002</v>
      </c>
      <c r="GX28" s="59">
        <v>179.77199999999999</v>
      </c>
      <c r="GY28" s="59">
        <v>19.052</v>
      </c>
      <c r="GZ28" s="59">
        <v>2.125</v>
      </c>
      <c r="HA28" s="59">
        <v>200.94900000000001</v>
      </c>
      <c r="HB28" s="59">
        <v>0</v>
      </c>
      <c r="HC28" s="59">
        <v>200.94900000000001</v>
      </c>
      <c r="HD28" s="59">
        <v>138.61000000000001</v>
      </c>
      <c r="HE28" s="59">
        <v>69.286000000000001</v>
      </c>
      <c r="HF28" s="59">
        <v>33.371000000000002</v>
      </c>
      <c r="HG28" s="59">
        <v>241.267</v>
      </c>
      <c r="HH28" s="59">
        <v>8.1720000000000006</v>
      </c>
      <c r="HI28" s="59">
        <v>249.43899999999999</v>
      </c>
      <c r="HJ28" s="59">
        <v>5.3289999999999997</v>
      </c>
      <c r="HK28" s="59">
        <v>24.466999999999999</v>
      </c>
      <c r="HL28" s="59">
        <v>43.722000000000001</v>
      </c>
      <c r="HM28" s="59">
        <v>73.516999999999996</v>
      </c>
      <c r="HN28" s="59">
        <v>47.695999999999998</v>
      </c>
      <c r="HO28" s="59">
        <v>121.21299999999999</v>
      </c>
      <c r="HP28" s="59">
        <v>0.36799999999999999</v>
      </c>
      <c r="HQ28" s="59">
        <v>1.236</v>
      </c>
      <c r="HR28" s="59">
        <v>2.9609999999999999</v>
      </c>
      <c r="HS28" s="59">
        <v>4.5640000000000001</v>
      </c>
      <c r="HT28" s="59">
        <v>30.26</v>
      </c>
      <c r="HU28" s="59">
        <v>34.825000000000003</v>
      </c>
      <c r="HV28" s="59">
        <v>0</v>
      </c>
      <c r="HW28" s="59">
        <v>0.54200000000000004</v>
      </c>
      <c r="HX28" s="59">
        <v>2.496</v>
      </c>
      <c r="HY28" s="59">
        <v>3.0369999999999999</v>
      </c>
      <c r="HZ28" s="59">
        <v>0.22</v>
      </c>
      <c r="IA28" s="59">
        <v>3.2570000000000001</v>
      </c>
      <c r="IB28" s="59">
        <v>347.39100000000002</v>
      </c>
      <c r="IC28" s="59">
        <v>114.712</v>
      </c>
      <c r="ID28" s="59">
        <v>84.674000000000007</v>
      </c>
      <c r="IE28" s="59">
        <v>546.77800000000002</v>
      </c>
      <c r="IF28" s="59">
        <v>86.349000000000004</v>
      </c>
      <c r="IG28" s="59">
        <v>633.12599999999998</v>
      </c>
      <c r="IH28" s="59">
        <v>1.79</v>
      </c>
      <c r="II28" s="59">
        <v>0</v>
      </c>
      <c r="IJ28" s="59">
        <v>0</v>
      </c>
      <c r="IK28" s="59">
        <v>1.79</v>
      </c>
      <c r="IL28" s="59">
        <v>0</v>
      </c>
      <c r="IM28" s="59">
        <v>1.79</v>
      </c>
      <c r="IN28" s="59">
        <v>38.6</v>
      </c>
      <c r="IO28" s="59">
        <v>2.8279999999999998</v>
      </c>
      <c r="IP28" s="59">
        <v>0</v>
      </c>
      <c r="IQ28" s="59">
        <v>41.427999999999997</v>
      </c>
    </row>
    <row r="29" spans="1:251">
      <c r="A29" s="9">
        <v>43891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  <c r="H29" s="59">
        <v>4.3049999999999997</v>
      </c>
      <c r="I29" s="59">
        <v>0.872</v>
      </c>
      <c r="J29" s="59">
        <v>0</v>
      </c>
      <c r="K29" s="59">
        <v>5.1769999999999996</v>
      </c>
      <c r="L29" s="59">
        <v>0</v>
      </c>
      <c r="M29" s="59">
        <v>5.1769999999999996</v>
      </c>
      <c r="N29" s="59">
        <v>131.94499999999999</v>
      </c>
      <c r="O29" s="59">
        <v>30.722999999999999</v>
      </c>
      <c r="P29" s="59">
        <v>5.7590000000000003</v>
      </c>
      <c r="Q29" s="59">
        <v>168.42699999999999</v>
      </c>
      <c r="R29" s="59">
        <v>1.8149999999999999</v>
      </c>
      <c r="S29" s="59">
        <v>170.24199999999999</v>
      </c>
      <c r="T29" s="59">
        <v>126.283</v>
      </c>
      <c r="U29" s="59">
        <v>150.27000000000001</v>
      </c>
      <c r="V29" s="59">
        <v>84.5</v>
      </c>
      <c r="W29" s="59">
        <v>361.053</v>
      </c>
      <c r="X29" s="59">
        <v>25.905000000000001</v>
      </c>
      <c r="Y29" s="59">
        <v>386.95800000000003</v>
      </c>
      <c r="Z29" s="59">
        <v>6.6139999999999999</v>
      </c>
      <c r="AA29" s="59">
        <v>37.576000000000001</v>
      </c>
      <c r="AB29" s="59">
        <v>112.908</v>
      </c>
      <c r="AC29" s="59">
        <v>157.09899999999999</v>
      </c>
      <c r="AD29" s="59">
        <v>131.79900000000001</v>
      </c>
      <c r="AE29" s="59">
        <v>288.89800000000002</v>
      </c>
      <c r="AF29" s="59">
        <v>0.41399999999999998</v>
      </c>
      <c r="AG29" s="59">
        <v>2.1509999999999998</v>
      </c>
      <c r="AH29" s="59">
        <v>6.0110000000000001</v>
      </c>
      <c r="AI29" s="59">
        <v>8.5760000000000005</v>
      </c>
      <c r="AJ29" s="59">
        <v>42.118000000000002</v>
      </c>
      <c r="AK29" s="59">
        <v>50.692999999999998</v>
      </c>
      <c r="AL29" s="59">
        <v>0</v>
      </c>
      <c r="AM29" s="59">
        <v>0</v>
      </c>
      <c r="AN29" s="59">
        <v>0</v>
      </c>
      <c r="AO29" s="59">
        <v>0</v>
      </c>
      <c r="AP29" s="59">
        <v>0</v>
      </c>
      <c r="AQ29" s="59">
        <v>0</v>
      </c>
      <c r="AR29" s="59">
        <v>269.56099999999998</v>
      </c>
      <c r="AS29" s="59">
        <v>221.59200000000001</v>
      </c>
      <c r="AT29" s="59">
        <v>209.179</v>
      </c>
      <c r="AU29" s="59">
        <v>700.33199999999999</v>
      </c>
      <c r="AV29" s="59">
        <v>201.637</v>
      </c>
      <c r="AW29" s="59">
        <v>901.96900000000005</v>
      </c>
      <c r="AX29" s="59">
        <v>0.64700000000000002</v>
      </c>
      <c r="AY29" s="59">
        <v>0</v>
      </c>
      <c r="AZ29" s="59">
        <v>0</v>
      </c>
      <c r="BA29" s="59">
        <v>0.64700000000000002</v>
      </c>
      <c r="BB29" s="59">
        <v>0</v>
      </c>
      <c r="BC29" s="59">
        <v>0.64700000000000002</v>
      </c>
      <c r="BD29" s="59">
        <v>8.6280000000000001</v>
      </c>
      <c r="BE29" s="59">
        <v>0.70799999999999996</v>
      </c>
      <c r="BF29" s="59">
        <v>0</v>
      </c>
      <c r="BG29" s="59">
        <v>9.3350000000000009</v>
      </c>
      <c r="BH29" s="59">
        <v>0</v>
      </c>
      <c r="BI29" s="59">
        <v>9.3350000000000009</v>
      </c>
      <c r="BJ29" s="59">
        <v>206.905</v>
      </c>
      <c r="BK29" s="59">
        <v>30.85</v>
      </c>
      <c r="BL29" s="59">
        <v>2.593</v>
      </c>
      <c r="BM29" s="59">
        <v>240.34700000000001</v>
      </c>
      <c r="BN29" s="59">
        <v>0.68300000000000005</v>
      </c>
      <c r="BO29" s="59">
        <v>241.03</v>
      </c>
      <c r="BP29" s="59">
        <v>194.773</v>
      </c>
      <c r="BQ29" s="59">
        <v>163.84899999999999</v>
      </c>
      <c r="BR29" s="59">
        <v>71.864000000000004</v>
      </c>
      <c r="BS29" s="59">
        <v>430.48599999999999</v>
      </c>
      <c r="BT29" s="59">
        <v>10.821</v>
      </c>
      <c r="BU29" s="59">
        <v>441.30700000000002</v>
      </c>
      <c r="BV29" s="59">
        <v>7.5810000000000004</v>
      </c>
      <c r="BW29" s="59">
        <v>45.073</v>
      </c>
      <c r="BX29" s="59">
        <v>103.254</v>
      </c>
      <c r="BY29" s="59">
        <v>155.90799999999999</v>
      </c>
      <c r="BZ29" s="59">
        <v>105.476</v>
      </c>
      <c r="CA29" s="59">
        <v>261.38400000000001</v>
      </c>
      <c r="CB29" s="59">
        <v>0.24099999999999999</v>
      </c>
      <c r="CC29" s="59">
        <v>0.34599999999999997</v>
      </c>
      <c r="CD29" s="59">
        <v>5.0110000000000001</v>
      </c>
      <c r="CE29" s="59">
        <v>5.5990000000000002</v>
      </c>
      <c r="CF29" s="59">
        <v>38.222000000000001</v>
      </c>
      <c r="CG29" s="59">
        <v>43.820999999999998</v>
      </c>
      <c r="CH29" s="59">
        <v>0.63300000000000001</v>
      </c>
      <c r="CI29" s="59">
        <v>0</v>
      </c>
      <c r="CJ29" s="59">
        <v>0</v>
      </c>
      <c r="CK29" s="59">
        <v>0.63300000000000001</v>
      </c>
      <c r="CL29" s="59">
        <v>0</v>
      </c>
      <c r="CM29" s="59">
        <v>0.63300000000000001</v>
      </c>
      <c r="CN29" s="59">
        <v>419.40699999999998</v>
      </c>
      <c r="CO29" s="59">
        <v>240.82599999999999</v>
      </c>
      <c r="CP29" s="59">
        <v>182.72200000000001</v>
      </c>
      <c r="CQ29" s="59">
        <v>842.95500000000004</v>
      </c>
      <c r="CR29" s="59">
        <v>155.202</v>
      </c>
      <c r="CS29" s="59">
        <v>998.15700000000004</v>
      </c>
      <c r="CT29" s="59">
        <v>0.64700000000000002</v>
      </c>
      <c r="CU29" s="59">
        <v>0</v>
      </c>
      <c r="CV29" s="59">
        <v>0</v>
      </c>
      <c r="CW29" s="59">
        <v>0.64700000000000002</v>
      </c>
      <c r="CX29" s="59">
        <v>0</v>
      </c>
      <c r="CY29" s="59">
        <v>0.64700000000000002</v>
      </c>
      <c r="CZ29" s="59">
        <v>12.933</v>
      </c>
      <c r="DA29" s="59">
        <v>1.58</v>
      </c>
      <c r="DB29" s="59">
        <v>0</v>
      </c>
      <c r="DC29" s="59">
        <v>14.513</v>
      </c>
      <c r="DD29" s="59">
        <v>0</v>
      </c>
      <c r="DE29" s="59">
        <v>14.513</v>
      </c>
      <c r="DF29" s="59">
        <v>338.85</v>
      </c>
      <c r="DG29" s="59">
        <v>61.573</v>
      </c>
      <c r="DH29" s="59">
        <v>8.3520000000000003</v>
      </c>
      <c r="DI29" s="59">
        <v>408.77499999999998</v>
      </c>
      <c r="DJ29" s="59">
        <v>2.4980000000000002</v>
      </c>
      <c r="DK29" s="59">
        <v>411.27199999999999</v>
      </c>
      <c r="DL29" s="59">
        <v>321.05599999999998</v>
      </c>
      <c r="DM29" s="59">
        <v>314.11900000000003</v>
      </c>
      <c r="DN29" s="59">
        <v>156.364</v>
      </c>
      <c r="DO29" s="59">
        <v>791.53899999999999</v>
      </c>
      <c r="DP29" s="59">
        <v>36.725999999999999</v>
      </c>
      <c r="DQ29" s="59">
        <v>828.26599999999996</v>
      </c>
      <c r="DR29" s="59">
        <v>14.195</v>
      </c>
      <c r="DS29" s="59">
        <v>82.649000000000001</v>
      </c>
      <c r="DT29" s="59">
        <v>216.16200000000001</v>
      </c>
      <c r="DU29" s="59">
        <v>313.00700000000001</v>
      </c>
      <c r="DV29" s="59">
        <v>237.27500000000001</v>
      </c>
      <c r="DW29" s="59">
        <v>550.28200000000004</v>
      </c>
      <c r="DX29" s="59">
        <v>0.65500000000000003</v>
      </c>
      <c r="DY29" s="59">
        <v>2.4969999999999999</v>
      </c>
      <c r="DZ29" s="59">
        <v>11.022</v>
      </c>
      <c r="EA29" s="59">
        <v>14.173999999999999</v>
      </c>
      <c r="EB29" s="59">
        <v>80.34</v>
      </c>
      <c r="EC29" s="59">
        <v>94.513999999999996</v>
      </c>
      <c r="ED29" s="59">
        <v>0.63300000000000001</v>
      </c>
      <c r="EE29" s="59">
        <v>0</v>
      </c>
      <c r="EF29" s="59">
        <v>0</v>
      </c>
      <c r="EG29" s="59">
        <v>0.63300000000000001</v>
      </c>
      <c r="EH29" s="59">
        <v>0</v>
      </c>
      <c r="EI29" s="59">
        <v>0.63300000000000001</v>
      </c>
      <c r="EJ29" s="59">
        <v>688.96900000000005</v>
      </c>
      <c r="EK29" s="59">
        <v>462.41800000000001</v>
      </c>
      <c r="EL29" s="59">
        <v>391.9</v>
      </c>
      <c r="EM29" s="59">
        <v>1543.287</v>
      </c>
      <c r="EN29" s="59">
        <v>356.839</v>
      </c>
      <c r="EO29" s="59">
        <v>1900.126</v>
      </c>
      <c r="EP29" s="59">
        <v>0</v>
      </c>
      <c r="EQ29" s="59">
        <v>0</v>
      </c>
      <c r="ER29" s="59">
        <v>0</v>
      </c>
      <c r="ES29" s="59">
        <v>0</v>
      </c>
      <c r="ET29" s="59">
        <v>0</v>
      </c>
      <c r="EU29" s="59">
        <v>0</v>
      </c>
      <c r="EV29" s="59">
        <v>3.3260000000000001</v>
      </c>
      <c r="EW29" s="59">
        <v>0</v>
      </c>
      <c r="EX29" s="59">
        <v>0</v>
      </c>
      <c r="EY29" s="59">
        <v>3.3260000000000001</v>
      </c>
      <c r="EZ29" s="59">
        <v>0</v>
      </c>
      <c r="FA29" s="59">
        <v>3.3260000000000001</v>
      </c>
      <c r="FB29" s="59">
        <v>11.794</v>
      </c>
      <c r="FC29" s="59">
        <v>5.7770000000000001</v>
      </c>
      <c r="FD29" s="59">
        <v>1.0740000000000001</v>
      </c>
      <c r="FE29" s="59">
        <v>18.645</v>
      </c>
      <c r="FF29" s="59">
        <v>0</v>
      </c>
      <c r="FG29" s="59">
        <v>18.645</v>
      </c>
      <c r="FH29" s="59">
        <v>13.656000000000001</v>
      </c>
      <c r="FI29" s="59">
        <v>9.6790000000000003</v>
      </c>
      <c r="FJ29" s="59">
        <v>3.5979999999999999</v>
      </c>
      <c r="FK29" s="59">
        <v>26.933</v>
      </c>
      <c r="FL29" s="59">
        <v>1.2569999999999999</v>
      </c>
      <c r="FM29" s="59">
        <v>28.19</v>
      </c>
      <c r="FN29" s="59">
        <v>0</v>
      </c>
      <c r="FO29" s="59">
        <v>5.218</v>
      </c>
      <c r="FP29" s="59">
        <v>6.0090000000000003</v>
      </c>
      <c r="FQ29" s="59">
        <v>11.227</v>
      </c>
      <c r="FR29" s="59">
        <v>5.1619999999999999</v>
      </c>
      <c r="FS29" s="59">
        <v>16.39</v>
      </c>
      <c r="FT29" s="59">
        <v>0</v>
      </c>
      <c r="FU29" s="59">
        <v>0</v>
      </c>
      <c r="FV29" s="59">
        <v>1.02</v>
      </c>
      <c r="FW29" s="59">
        <v>1.02</v>
      </c>
      <c r="FX29" s="59">
        <v>2.2799999999999998</v>
      </c>
      <c r="FY29" s="59">
        <v>3.3</v>
      </c>
      <c r="FZ29" s="59">
        <v>0</v>
      </c>
      <c r="GA29" s="59">
        <v>0</v>
      </c>
      <c r="GB29" s="59">
        <v>0</v>
      </c>
      <c r="GC29" s="59">
        <v>0</v>
      </c>
      <c r="GD29" s="59">
        <v>0</v>
      </c>
      <c r="GE29" s="59">
        <v>0</v>
      </c>
      <c r="GF29" s="59">
        <v>28.776</v>
      </c>
      <c r="GG29" s="59">
        <v>20.673999999999999</v>
      </c>
      <c r="GH29" s="59">
        <v>11.701000000000001</v>
      </c>
      <c r="GI29" s="59">
        <v>61.151000000000003</v>
      </c>
      <c r="GJ29" s="59">
        <v>8.6989999999999998</v>
      </c>
      <c r="GK29" s="59">
        <v>69.849999999999994</v>
      </c>
      <c r="GL29" s="59">
        <v>1.026</v>
      </c>
      <c r="GM29" s="59">
        <v>0</v>
      </c>
      <c r="GN29" s="59">
        <v>0</v>
      </c>
      <c r="GO29" s="59">
        <v>1.026</v>
      </c>
      <c r="GP29" s="59">
        <v>0</v>
      </c>
      <c r="GQ29" s="59">
        <v>1.026</v>
      </c>
      <c r="GR29" s="59">
        <v>17.664999999999999</v>
      </c>
      <c r="GS29" s="59">
        <v>0</v>
      </c>
      <c r="GT29" s="59">
        <v>0</v>
      </c>
      <c r="GU29" s="59">
        <v>17.664999999999999</v>
      </c>
      <c r="GV29" s="59">
        <v>0</v>
      </c>
      <c r="GW29" s="59">
        <v>17.664999999999999</v>
      </c>
      <c r="GX29" s="59">
        <v>175.23500000000001</v>
      </c>
      <c r="GY29" s="59">
        <v>15.955</v>
      </c>
      <c r="GZ29" s="59">
        <v>2.4359999999999999</v>
      </c>
      <c r="HA29" s="59">
        <v>193.626</v>
      </c>
      <c r="HB29" s="59">
        <v>0</v>
      </c>
      <c r="HC29" s="59">
        <v>193.626</v>
      </c>
      <c r="HD29" s="59">
        <v>116.742</v>
      </c>
      <c r="HE29" s="59">
        <v>73.558999999999997</v>
      </c>
      <c r="HF29" s="59">
        <v>35.625999999999998</v>
      </c>
      <c r="HG29" s="59">
        <v>225.92699999999999</v>
      </c>
      <c r="HH29" s="59">
        <v>7.1740000000000004</v>
      </c>
      <c r="HI29" s="59">
        <v>233.101</v>
      </c>
      <c r="HJ29" s="59">
        <v>7.1310000000000002</v>
      </c>
      <c r="HK29" s="59">
        <v>26.486000000000001</v>
      </c>
      <c r="HL29" s="59">
        <v>51.707999999999998</v>
      </c>
      <c r="HM29" s="59">
        <v>85.323999999999998</v>
      </c>
      <c r="HN29" s="59">
        <v>49.837000000000003</v>
      </c>
      <c r="HO29" s="59">
        <v>135.16200000000001</v>
      </c>
      <c r="HP29" s="59">
        <v>2.3460000000000001</v>
      </c>
      <c r="HQ29" s="59">
        <v>1.351</v>
      </c>
      <c r="HR29" s="59">
        <v>4.2530000000000001</v>
      </c>
      <c r="HS29" s="59">
        <v>7.9509999999999996</v>
      </c>
      <c r="HT29" s="59">
        <v>29.4</v>
      </c>
      <c r="HU29" s="59">
        <v>37.350999999999999</v>
      </c>
      <c r="HV29" s="59">
        <v>0</v>
      </c>
      <c r="HW29" s="59">
        <v>1.3480000000000001</v>
      </c>
      <c r="HX29" s="59">
        <v>1.617</v>
      </c>
      <c r="HY29" s="59">
        <v>2.9660000000000002</v>
      </c>
      <c r="HZ29" s="59">
        <v>0.85499999999999998</v>
      </c>
      <c r="IA29" s="59">
        <v>3.82</v>
      </c>
      <c r="IB29" s="59">
        <v>320.14499999999998</v>
      </c>
      <c r="IC29" s="59">
        <v>118.699</v>
      </c>
      <c r="ID29" s="59">
        <v>95.641000000000005</v>
      </c>
      <c r="IE29" s="59">
        <v>534.48599999999999</v>
      </c>
      <c r="IF29" s="59">
        <v>87.265000000000001</v>
      </c>
      <c r="IG29" s="59">
        <v>621.75099999999998</v>
      </c>
      <c r="IH29" s="59">
        <v>1.673</v>
      </c>
      <c r="II29" s="59">
        <v>0</v>
      </c>
      <c r="IJ29" s="59">
        <v>0</v>
      </c>
      <c r="IK29" s="59">
        <v>1.673</v>
      </c>
      <c r="IL29" s="59">
        <v>0</v>
      </c>
      <c r="IM29" s="59">
        <v>1.673</v>
      </c>
      <c r="IN29" s="59">
        <v>33.923999999999999</v>
      </c>
      <c r="IO29" s="59">
        <v>2.16</v>
      </c>
      <c r="IP29" s="59">
        <v>0</v>
      </c>
      <c r="IQ29" s="59">
        <v>36.085000000000001</v>
      </c>
    </row>
    <row r="30" spans="1:251">
      <c r="A30" s="9">
        <v>43983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  <c r="H30" s="59">
        <v>2.2959999999999998</v>
      </c>
      <c r="I30" s="59">
        <v>1.9239999999999999</v>
      </c>
      <c r="J30" s="59">
        <v>0.52400000000000002</v>
      </c>
      <c r="K30" s="59">
        <v>4.7439999999999998</v>
      </c>
      <c r="L30" s="59">
        <v>0</v>
      </c>
      <c r="M30" s="59">
        <v>4.7439999999999998</v>
      </c>
      <c r="N30" s="59">
        <v>120.027</v>
      </c>
      <c r="O30" s="59">
        <v>30.777999999999999</v>
      </c>
      <c r="P30" s="59">
        <v>4.181</v>
      </c>
      <c r="Q30" s="59">
        <v>154.98699999999999</v>
      </c>
      <c r="R30" s="59">
        <v>0</v>
      </c>
      <c r="S30" s="59">
        <v>154.98699999999999</v>
      </c>
      <c r="T30" s="59">
        <v>125.89700000000001</v>
      </c>
      <c r="U30" s="59">
        <v>144.06</v>
      </c>
      <c r="V30" s="59">
        <v>84.248000000000005</v>
      </c>
      <c r="W30" s="59">
        <v>354.20600000000002</v>
      </c>
      <c r="X30" s="59">
        <v>25.451000000000001</v>
      </c>
      <c r="Y30" s="59">
        <v>379.65699999999998</v>
      </c>
      <c r="Z30" s="59">
        <v>5.2249999999999996</v>
      </c>
      <c r="AA30" s="59">
        <v>45.012999999999998</v>
      </c>
      <c r="AB30" s="59">
        <v>118.55</v>
      </c>
      <c r="AC30" s="59">
        <v>168.78800000000001</v>
      </c>
      <c r="AD30" s="59">
        <v>145.375</v>
      </c>
      <c r="AE30" s="59">
        <v>314.16300000000001</v>
      </c>
      <c r="AF30" s="59">
        <v>0</v>
      </c>
      <c r="AG30" s="59">
        <v>1.323</v>
      </c>
      <c r="AH30" s="59">
        <v>5.5960000000000001</v>
      </c>
      <c r="AI30" s="59">
        <v>6.9189999999999996</v>
      </c>
      <c r="AJ30" s="59">
        <v>35.799999999999997</v>
      </c>
      <c r="AK30" s="59">
        <v>42.719000000000001</v>
      </c>
      <c r="AL30" s="59">
        <v>0.64800000000000002</v>
      </c>
      <c r="AM30" s="59">
        <v>0</v>
      </c>
      <c r="AN30" s="59">
        <v>0.66400000000000003</v>
      </c>
      <c r="AO30" s="59">
        <v>1.3109999999999999</v>
      </c>
      <c r="AP30" s="59">
        <v>0</v>
      </c>
      <c r="AQ30" s="59">
        <v>1.3109999999999999</v>
      </c>
      <c r="AR30" s="59">
        <v>254.09299999999999</v>
      </c>
      <c r="AS30" s="59">
        <v>223.09899999999999</v>
      </c>
      <c r="AT30" s="59">
        <v>213.76300000000001</v>
      </c>
      <c r="AU30" s="59">
        <v>690.95500000000004</v>
      </c>
      <c r="AV30" s="59">
        <v>206.626</v>
      </c>
      <c r="AW30" s="59">
        <v>897.58</v>
      </c>
      <c r="AX30" s="59">
        <v>0.54300000000000004</v>
      </c>
      <c r="AY30" s="59">
        <v>0</v>
      </c>
      <c r="AZ30" s="59">
        <v>0</v>
      </c>
      <c r="BA30" s="59">
        <v>0.54300000000000004</v>
      </c>
      <c r="BB30" s="59">
        <v>0</v>
      </c>
      <c r="BC30" s="59">
        <v>0.54300000000000004</v>
      </c>
      <c r="BD30" s="59">
        <v>9.8160000000000007</v>
      </c>
      <c r="BE30" s="59">
        <v>0</v>
      </c>
      <c r="BF30" s="59">
        <v>0</v>
      </c>
      <c r="BG30" s="59">
        <v>9.8160000000000007</v>
      </c>
      <c r="BH30" s="59">
        <v>0</v>
      </c>
      <c r="BI30" s="59">
        <v>9.8160000000000007</v>
      </c>
      <c r="BJ30" s="59">
        <v>189.08600000000001</v>
      </c>
      <c r="BK30" s="59">
        <v>30.948</v>
      </c>
      <c r="BL30" s="59">
        <v>4.6500000000000004</v>
      </c>
      <c r="BM30" s="59">
        <v>224.684</v>
      </c>
      <c r="BN30" s="59">
        <v>1.3129999999999999</v>
      </c>
      <c r="BO30" s="59">
        <v>225.99700000000001</v>
      </c>
      <c r="BP30" s="59">
        <v>196.59200000000001</v>
      </c>
      <c r="BQ30" s="59">
        <v>182.33600000000001</v>
      </c>
      <c r="BR30" s="59">
        <v>64.069999999999993</v>
      </c>
      <c r="BS30" s="59">
        <v>442.99799999999999</v>
      </c>
      <c r="BT30" s="59">
        <v>10.015000000000001</v>
      </c>
      <c r="BU30" s="59">
        <v>453.01299999999998</v>
      </c>
      <c r="BV30" s="59">
        <v>7.6509999999999998</v>
      </c>
      <c r="BW30" s="59">
        <v>49.262</v>
      </c>
      <c r="BX30" s="59">
        <v>96.896000000000001</v>
      </c>
      <c r="BY30" s="59">
        <v>153.809</v>
      </c>
      <c r="BZ30" s="59">
        <v>107.937</v>
      </c>
      <c r="CA30" s="59">
        <v>261.74599999999998</v>
      </c>
      <c r="CB30" s="59">
        <v>0</v>
      </c>
      <c r="CC30" s="59">
        <v>0.33700000000000002</v>
      </c>
      <c r="CD30" s="59">
        <v>5.65</v>
      </c>
      <c r="CE30" s="59">
        <v>5.9870000000000001</v>
      </c>
      <c r="CF30" s="59">
        <v>27.646000000000001</v>
      </c>
      <c r="CG30" s="59">
        <v>33.633000000000003</v>
      </c>
      <c r="CH30" s="59">
        <v>0</v>
      </c>
      <c r="CI30" s="59">
        <v>0</v>
      </c>
      <c r="CJ30" s="59">
        <v>0</v>
      </c>
      <c r="CK30" s="59">
        <v>0</v>
      </c>
      <c r="CL30" s="59">
        <v>0</v>
      </c>
      <c r="CM30" s="59">
        <v>0</v>
      </c>
      <c r="CN30" s="59">
        <v>403.68799999999999</v>
      </c>
      <c r="CO30" s="59">
        <v>262.88299999999998</v>
      </c>
      <c r="CP30" s="59">
        <v>171.26599999999999</v>
      </c>
      <c r="CQ30" s="59">
        <v>837.83699999999999</v>
      </c>
      <c r="CR30" s="59">
        <v>146.911</v>
      </c>
      <c r="CS30" s="59">
        <v>984.74800000000005</v>
      </c>
      <c r="CT30" s="59">
        <v>0.54300000000000004</v>
      </c>
      <c r="CU30" s="59">
        <v>0</v>
      </c>
      <c r="CV30" s="59">
        <v>0</v>
      </c>
      <c r="CW30" s="59">
        <v>0.54300000000000004</v>
      </c>
      <c r="CX30" s="59">
        <v>0</v>
      </c>
      <c r="CY30" s="59">
        <v>0.54300000000000004</v>
      </c>
      <c r="CZ30" s="59">
        <v>12.112</v>
      </c>
      <c r="DA30" s="59">
        <v>1.9239999999999999</v>
      </c>
      <c r="DB30" s="59">
        <v>0.52400000000000002</v>
      </c>
      <c r="DC30" s="59">
        <v>14.56</v>
      </c>
      <c r="DD30" s="59">
        <v>0</v>
      </c>
      <c r="DE30" s="59">
        <v>14.56</v>
      </c>
      <c r="DF30" s="59">
        <v>309.113</v>
      </c>
      <c r="DG30" s="59">
        <v>61.726999999999997</v>
      </c>
      <c r="DH30" s="59">
        <v>8.8309999999999995</v>
      </c>
      <c r="DI30" s="59">
        <v>379.67099999999999</v>
      </c>
      <c r="DJ30" s="59">
        <v>1.3129999999999999</v>
      </c>
      <c r="DK30" s="59">
        <v>380.98399999999998</v>
      </c>
      <c r="DL30" s="59">
        <v>322.48899999999998</v>
      </c>
      <c r="DM30" s="59">
        <v>326.39600000000002</v>
      </c>
      <c r="DN30" s="59">
        <v>148.31800000000001</v>
      </c>
      <c r="DO30" s="59">
        <v>797.20299999999997</v>
      </c>
      <c r="DP30" s="59">
        <v>35.466000000000001</v>
      </c>
      <c r="DQ30" s="59">
        <v>832.66899999999998</v>
      </c>
      <c r="DR30" s="59">
        <v>12.875999999999999</v>
      </c>
      <c r="DS30" s="59">
        <v>94.275000000000006</v>
      </c>
      <c r="DT30" s="59">
        <v>215.446</v>
      </c>
      <c r="DU30" s="59">
        <v>322.59699999999998</v>
      </c>
      <c r="DV30" s="59">
        <v>253.31200000000001</v>
      </c>
      <c r="DW30" s="59">
        <v>575.90899999999999</v>
      </c>
      <c r="DX30" s="59">
        <v>0</v>
      </c>
      <c r="DY30" s="59">
        <v>1.66</v>
      </c>
      <c r="DZ30" s="59">
        <v>11.246</v>
      </c>
      <c r="EA30" s="59">
        <v>12.906000000000001</v>
      </c>
      <c r="EB30" s="59">
        <v>63.445999999999998</v>
      </c>
      <c r="EC30" s="59">
        <v>76.352000000000004</v>
      </c>
      <c r="ED30" s="59">
        <v>0.64800000000000002</v>
      </c>
      <c r="EE30" s="59">
        <v>0</v>
      </c>
      <c r="EF30" s="59">
        <v>0.66400000000000003</v>
      </c>
      <c r="EG30" s="59">
        <v>1.3109999999999999</v>
      </c>
      <c r="EH30" s="59">
        <v>0</v>
      </c>
      <c r="EI30" s="59">
        <v>1.3109999999999999</v>
      </c>
      <c r="EJ30" s="59">
        <v>657.78099999999995</v>
      </c>
      <c r="EK30" s="59">
        <v>485.98200000000003</v>
      </c>
      <c r="EL30" s="59">
        <v>385.02800000000002</v>
      </c>
      <c r="EM30" s="59">
        <v>1528.7919999999999</v>
      </c>
      <c r="EN30" s="59">
        <v>353.53699999999998</v>
      </c>
      <c r="EO30" s="59">
        <v>1882.328</v>
      </c>
      <c r="EP30" s="59">
        <v>0</v>
      </c>
      <c r="EQ30" s="59">
        <v>0</v>
      </c>
      <c r="ER30" s="59">
        <v>0</v>
      </c>
      <c r="ES30" s="59">
        <v>0</v>
      </c>
      <c r="ET30" s="59">
        <v>0</v>
      </c>
      <c r="EU30" s="59">
        <v>0</v>
      </c>
      <c r="EV30" s="59">
        <v>2.1930000000000001</v>
      </c>
      <c r="EW30" s="59">
        <v>0</v>
      </c>
      <c r="EX30" s="59">
        <v>0</v>
      </c>
      <c r="EY30" s="59">
        <v>2.1930000000000001</v>
      </c>
      <c r="EZ30" s="59">
        <v>0</v>
      </c>
      <c r="FA30" s="59">
        <v>2.1930000000000001</v>
      </c>
      <c r="FB30" s="59">
        <v>18.460999999999999</v>
      </c>
      <c r="FC30" s="59">
        <v>5.1289999999999996</v>
      </c>
      <c r="FD30" s="59">
        <v>0.98699999999999999</v>
      </c>
      <c r="FE30" s="59">
        <v>24.577000000000002</v>
      </c>
      <c r="FF30" s="59">
        <v>0</v>
      </c>
      <c r="FG30" s="59">
        <v>24.577000000000002</v>
      </c>
      <c r="FH30" s="59">
        <v>12.153</v>
      </c>
      <c r="FI30" s="59">
        <v>14.435</v>
      </c>
      <c r="FJ30" s="59">
        <v>6.6470000000000002</v>
      </c>
      <c r="FK30" s="59">
        <v>33.235999999999997</v>
      </c>
      <c r="FL30" s="59">
        <v>2.8660000000000001</v>
      </c>
      <c r="FM30" s="59">
        <v>36.101999999999997</v>
      </c>
      <c r="FN30" s="59">
        <v>0</v>
      </c>
      <c r="FO30" s="59">
        <v>6.4690000000000003</v>
      </c>
      <c r="FP30" s="59">
        <v>10.452</v>
      </c>
      <c r="FQ30" s="59">
        <v>16.920999999999999</v>
      </c>
      <c r="FR30" s="59">
        <v>10.289</v>
      </c>
      <c r="FS30" s="59">
        <v>27.21</v>
      </c>
      <c r="FT30" s="59">
        <v>0</v>
      </c>
      <c r="FU30" s="59">
        <v>0</v>
      </c>
      <c r="FV30" s="59">
        <v>0.56399999999999995</v>
      </c>
      <c r="FW30" s="59">
        <v>0.56399999999999995</v>
      </c>
      <c r="FX30" s="59">
        <v>3.2309999999999999</v>
      </c>
      <c r="FY30" s="59">
        <v>3.7949999999999999</v>
      </c>
      <c r="FZ30" s="59">
        <v>0</v>
      </c>
      <c r="GA30" s="59">
        <v>0</v>
      </c>
      <c r="GB30" s="59">
        <v>0</v>
      </c>
      <c r="GC30" s="59">
        <v>0</v>
      </c>
      <c r="GD30" s="59">
        <v>0</v>
      </c>
      <c r="GE30" s="59">
        <v>0</v>
      </c>
      <c r="GF30" s="59">
        <v>32.807000000000002</v>
      </c>
      <c r="GG30" s="59">
        <v>26.033999999999999</v>
      </c>
      <c r="GH30" s="59">
        <v>18.649999999999999</v>
      </c>
      <c r="GI30" s="59">
        <v>77.489999999999995</v>
      </c>
      <c r="GJ30" s="59">
        <v>16.385999999999999</v>
      </c>
      <c r="GK30" s="59">
        <v>93.876000000000005</v>
      </c>
      <c r="GL30" s="59">
        <v>1.4870000000000001</v>
      </c>
      <c r="GM30" s="59">
        <v>0</v>
      </c>
      <c r="GN30" s="59">
        <v>0</v>
      </c>
      <c r="GO30" s="59">
        <v>1.4870000000000001</v>
      </c>
      <c r="GP30" s="59">
        <v>0</v>
      </c>
      <c r="GQ30" s="59">
        <v>1.4870000000000001</v>
      </c>
      <c r="GR30" s="59">
        <v>13.510999999999999</v>
      </c>
      <c r="GS30" s="59">
        <v>9.9000000000000005E-2</v>
      </c>
      <c r="GT30" s="59">
        <v>0</v>
      </c>
      <c r="GU30" s="59">
        <v>13.61</v>
      </c>
      <c r="GV30" s="59">
        <v>0</v>
      </c>
      <c r="GW30" s="59">
        <v>13.61</v>
      </c>
      <c r="GX30" s="59">
        <v>175.05799999999999</v>
      </c>
      <c r="GY30" s="59">
        <v>16.553999999999998</v>
      </c>
      <c r="GZ30" s="59">
        <v>3.82</v>
      </c>
      <c r="HA30" s="59">
        <v>195.43199999999999</v>
      </c>
      <c r="HB30" s="59">
        <v>0</v>
      </c>
      <c r="HC30" s="59">
        <v>195.43199999999999</v>
      </c>
      <c r="HD30" s="59">
        <v>133.916</v>
      </c>
      <c r="HE30" s="59">
        <v>64.188999999999993</v>
      </c>
      <c r="HF30" s="59">
        <v>37.005000000000003</v>
      </c>
      <c r="HG30" s="59">
        <v>235.11099999999999</v>
      </c>
      <c r="HH30" s="59">
        <v>8.9090000000000007</v>
      </c>
      <c r="HI30" s="59">
        <v>244.02</v>
      </c>
      <c r="HJ30" s="59">
        <v>5.9489999999999998</v>
      </c>
      <c r="HK30" s="59">
        <v>24.071000000000002</v>
      </c>
      <c r="HL30" s="59">
        <v>61.106999999999999</v>
      </c>
      <c r="HM30" s="59">
        <v>91.126999999999995</v>
      </c>
      <c r="HN30" s="59">
        <v>57.469000000000001</v>
      </c>
      <c r="HO30" s="59">
        <v>148.595</v>
      </c>
      <c r="HP30" s="59">
        <v>2.2080000000000002</v>
      </c>
      <c r="HQ30" s="59">
        <v>1.1950000000000001</v>
      </c>
      <c r="HR30" s="59">
        <v>4.593</v>
      </c>
      <c r="HS30" s="59">
        <v>7.9960000000000004</v>
      </c>
      <c r="HT30" s="59">
        <v>36.005000000000003</v>
      </c>
      <c r="HU30" s="59">
        <v>44</v>
      </c>
      <c r="HV30" s="59">
        <v>0</v>
      </c>
      <c r="HW30" s="59">
        <v>1.623</v>
      </c>
      <c r="HX30" s="59">
        <v>1.9810000000000001</v>
      </c>
      <c r="HY30" s="59">
        <v>3.6030000000000002</v>
      </c>
      <c r="HZ30" s="59">
        <v>1.7330000000000001</v>
      </c>
      <c r="IA30" s="59">
        <v>5.3369999999999997</v>
      </c>
      <c r="IB30" s="59">
        <v>332.12799999999999</v>
      </c>
      <c r="IC30" s="59">
        <v>107.73</v>
      </c>
      <c r="ID30" s="59">
        <v>108.50700000000001</v>
      </c>
      <c r="IE30" s="59">
        <v>548.36500000000001</v>
      </c>
      <c r="IF30" s="59">
        <v>104.116</v>
      </c>
      <c r="IG30" s="59">
        <v>652.48099999999999</v>
      </c>
      <c r="IH30" s="59">
        <v>2.0299999999999998</v>
      </c>
      <c r="II30" s="59">
        <v>0</v>
      </c>
      <c r="IJ30" s="59">
        <v>0</v>
      </c>
      <c r="IK30" s="59">
        <v>2.0299999999999998</v>
      </c>
      <c r="IL30" s="59">
        <v>0</v>
      </c>
      <c r="IM30" s="59">
        <v>2.0299999999999998</v>
      </c>
      <c r="IN30" s="59">
        <v>27.815000000000001</v>
      </c>
      <c r="IO30" s="59">
        <v>2.5009999999999999</v>
      </c>
      <c r="IP30" s="59">
        <v>0.52400000000000002</v>
      </c>
      <c r="IQ30" s="59">
        <v>30.84</v>
      </c>
    </row>
    <row r="31" spans="1:251">
      <c r="A31" s="9">
        <v>44075</v>
      </c>
      <c r="B31" s="59">
        <v>0</v>
      </c>
      <c r="C31" s="59">
        <v>0</v>
      </c>
      <c r="D31" s="59">
        <v>0</v>
      </c>
      <c r="E31" s="59">
        <v>0</v>
      </c>
      <c r="F31" s="59">
        <v>0</v>
      </c>
      <c r="G31" s="59">
        <v>0</v>
      </c>
      <c r="H31" s="59">
        <v>4.5129999999999999</v>
      </c>
      <c r="I31" s="59">
        <v>0.42099999999999999</v>
      </c>
      <c r="J31" s="59">
        <v>0</v>
      </c>
      <c r="K31" s="59">
        <v>4.9340000000000002</v>
      </c>
      <c r="L31" s="59">
        <v>0</v>
      </c>
      <c r="M31" s="59">
        <v>4.9340000000000002</v>
      </c>
      <c r="N31" s="59">
        <v>119.41</v>
      </c>
      <c r="O31" s="59">
        <v>21.748000000000001</v>
      </c>
      <c r="P31" s="59">
        <v>3.4489999999999998</v>
      </c>
      <c r="Q31" s="59">
        <v>144.607</v>
      </c>
      <c r="R31" s="59">
        <v>1.323</v>
      </c>
      <c r="S31" s="59">
        <v>145.93</v>
      </c>
      <c r="T31" s="59">
        <v>143.55699999999999</v>
      </c>
      <c r="U31" s="59">
        <v>167.63499999999999</v>
      </c>
      <c r="V31" s="59">
        <v>87.504000000000005</v>
      </c>
      <c r="W31" s="59">
        <v>398.69600000000003</v>
      </c>
      <c r="X31" s="59">
        <v>25.15</v>
      </c>
      <c r="Y31" s="59">
        <v>423.846</v>
      </c>
      <c r="Z31" s="59">
        <v>7.351</v>
      </c>
      <c r="AA31" s="59">
        <v>50.424999999999997</v>
      </c>
      <c r="AB31" s="59">
        <v>108.127</v>
      </c>
      <c r="AC31" s="59">
        <v>165.90299999999999</v>
      </c>
      <c r="AD31" s="59">
        <v>142.29</v>
      </c>
      <c r="AE31" s="59">
        <v>308.19200000000001</v>
      </c>
      <c r="AF31" s="59">
        <v>0.39700000000000002</v>
      </c>
      <c r="AG31" s="59">
        <v>1.1659999999999999</v>
      </c>
      <c r="AH31" s="59">
        <v>5.6349999999999998</v>
      </c>
      <c r="AI31" s="59">
        <v>7.1980000000000004</v>
      </c>
      <c r="AJ31" s="59">
        <v>42.183999999999997</v>
      </c>
      <c r="AK31" s="59">
        <v>49.381999999999998</v>
      </c>
      <c r="AL31" s="59">
        <v>0.58399999999999996</v>
      </c>
      <c r="AM31" s="59">
        <v>0</v>
      </c>
      <c r="AN31" s="59">
        <v>0</v>
      </c>
      <c r="AO31" s="59">
        <v>0.58399999999999996</v>
      </c>
      <c r="AP31" s="59">
        <v>0</v>
      </c>
      <c r="AQ31" s="59">
        <v>0.58399999999999996</v>
      </c>
      <c r="AR31" s="59">
        <v>275.81200000000001</v>
      </c>
      <c r="AS31" s="59">
        <v>241.39599999999999</v>
      </c>
      <c r="AT31" s="59">
        <v>204.714</v>
      </c>
      <c r="AU31" s="59">
        <v>721.92100000000005</v>
      </c>
      <c r="AV31" s="59">
        <v>210.947</v>
      </c>
      <c r="AW31" s="59">
        <v>932.86800000000005</v>
      </c>
      <c r="AX31" s="59">
        <v>0</v>
      </c>
      <c r="AY31" s="59">
        <v>0</v>
      </c>
      <c r="AZ31" s="59">
        <v>0</v>
      </c>
      <c r="BA31" s="59">
        <v>0</v>
      </c>
      <c r="BB31" s="59">
        <v>0</v>
      </c>
      <c r="BC31" s="59">
        <v>0</v>
      </c>
      <c r="BD31" s="59">
        <v>7.1879999999999997</v>
      </c>
      <c r="BE31" s="59">
        <v>0.28599999999999998</v>
      </c>
      <c r="BF31" s="59">
        <v>0.247</v>
      </c>
      <c r="BG31" s="59">
        <v>7.72</v>
      </c>
      <c r="BH31" s="59">
        <v>0</v>
      </c>
      <c r="BI31" s="59">
        <v>7.72</v>
      </c>
      <c r="BJ31" s="59">
        <v>196.03200000000001</v>
      </c>
      <c r="BK31" s="59">
        <v>27.524000000000001</v>
      </c>
      <c r="BL31" s="59">
        <v>3.6040000000000001</v>
      </c>
      <c r="BM31" s="59">
        <v>227.16</v>
      </c>
      <c r="BN31" s="59">
        <v>0.112</v>
      </c>
      <c r="BO31" s="59">
        <v>227.27199999999999</v>
      </c>
      <c r="BP31" s="59">
        <v>189.69499999999999</v>
      </c>
      <c r="BQ31" s="59">
        <v>150.31</v>
      </c>
      <c r="BR31" s="59">
        <v>75.52</v>
      </c>
      <c r="BS31" s="59">
        <v>415.52499999999998</v>
      </c>
      <c r="BT31" s="59">
        <v>13.534000000000001</v>
      </c>
      <c r="BU31" s="59">
        <v>429.05900000000003</v>
      </c>
      <c r="BV31" s="59">
        <v>5.92</v>
      </c>
      <c r="BW31" s="59">
        <v>44.384</v>
      </c>
      <c r="BX31" s="59">
        <v>98.790999999999997</v>
      </c>
      <c r="BY31" s="59">
        <v>149.095</v>
      </c>
      <c r="BZ31" s="59">
        <v>113.45</v>
      </c>
      <c r="CA31" s="59">
        <v>262.54500000000002</v>
      </c>
      <c r="CB31" s="59">
        <v>0</v>
      </c>
      <c r="CC31" s="59">
        <v>0.34699999999999998</v>
      </c>
      <c r="CD31" s="59">
        <v>4.6260000000000003</v>
      </c>
      <c r="CE31" s="59">
        <v>4.9720000000000004</v>
      </c>
      <c r="CF31" s="59">
        <v>32.222000000000001</v>
      </c>
      <c r="CG31" s="59">
        <v>37.194000000000003</v>
      </c>
      <c r="CH31" s="59">
        <v>0</v>
      </c>
      <c r="CI31" s="59">
        <v>0</v>
      </c>
      <c r="CJ31" s="59">
        <v>0</v>
      </c>
      <c r="CK31" s="59">
        <v>0</v>
      </c>
      <c r="CL31" s="59">
        <v>0</v>
      </c>
      <c r="CM31" s="59">
        <v>0</v>
      </c>
      <c r="CN31" s="59">
        <v>398.83600000000001</v>
      </c>
      <c r="CO31" s="59">
        <v>222.85</v>
      </c>
      <c r="CP31" s="59">
        <v>182.78800000000001</v>
      </c>
      <c r="CQ31" s="59">
        <v>804.47299999999996</v>
      </c>
      <c r="CR31" s="59">
        <v>159.31700000000001</v>
      </c>
      <c r="CS31" s="59">
        <v>963.79</v>
      </c>
      <c r="CT31" s="59">
        <v>0</v>
      </c>
      <c r="CU31" s="59">
        <v>0</v>
      </c>
      <c r="CV31" s="59">
        <v>0</v>
      </c>
      <c r="CW31" s="59">
        <v>0</v>
      </c>
      <c r="CX31" s="59">
        <v>0</v>
      </c>
      <c r="CY31" s="59">
        <v>0</v>
      </c>
      <c r="CZ31" s="59">
        <v>11.702</v>
      </c>
      <c r="DA31" s="59">
        <v>0.70599999999999996</v>
      </c>
      <c r="DB31" s="59">
        <v>0.247</v>
      </c>
      <c r="DC31" s="59">
        <v>12.654999999999999</v>
      </c>
      <c r="DD31" s="59">
        <v>0</v>
      </c>
      <c r="DE31" s="59">
        <v>12.654999999999999</v>
      </c>
      <c r="DF31" s="59">
        <v>315.44200000000001</v>
      </c>
      <c r="DG31" s="59">
        <v>49.271999999999998</v>
      </c>
      <c r="DH31" s="59">
        <v>7.0529999999999999</v>
      </c>
      <c r="DI31" s="59">
        <v>371.767</v>
      </c>
      <c r="DJ31" s="59">
        <v>1.4359999999999999</v>
      </c>
      <c r="DK31" s="59">
        <v>373.202</v>
      </c>
      <c r="DL31" s="59">
        <v>333.25299999999999</v>
      </c>
      <c r="DM31" s="59">
        <v>317.94400000000002</v>
      </c>
      <c r="DN31" s="59">
        <v>163.024</v>
      </c>
      <c r="DO31" s="59">
        <v>814.221</v>
      </c>
      <c r="DP31" s="59">
        <v>38.683</v>
      </c>
      <c r="DQ31" s="59">
        <v>852.904</v>
      </c>
      <c r="DR31" s="59">
        <v>13.271000000000001</v>
      </c>
      <c r="DS31" s="59">
        <v>94.808999999999997</v>
      </c>
      <c r="DT31" s="59">
        <v>206.91800000000001</v>
      </c>
      <c r="DU31" s="59">
        <v>314.99799999999999</v>
      </c>
      <c r="DV31" s="59">
        <v>255.74</v>
      </c>
      <c r="DW31" s="59">
        <v>570.73800000000006</v>
      </c>
      <c r="DX31" s="59">
        <v>0.39700000000000002</v>
      </c>
      <c r="DY31" s="59">
        <v>1.5129999999999999</v>
      </c>
      <c r="DZ31" s="59">
        <v>10.260999999999999</v>
      </c>
      <c r="EA31" s="59">
        <v>12.17</v>
      </c>
      <c r="EB31" s="59">
        <v>74.405000000000001</v>
      </c>
      <c r="EC31" s="59">
        <v>86.575999999999993</v>
      </c>
      <c r="ED31" s="59">
        <v>0.58399999999999996</v>
      </c>
      <c r="EE31" s="59">
        <v>0</v>
      </c>
      <c r="EF31" s="59">
        <v>0</v>
      </c>
      <c r="EG31" s="59">
        <v>0.58399999999999996</v>
      </c>
      <c r="EH31" s="59">
        <v>0</v>
      </c>
      <c r="EI31" s="59">
        <v>0.58399999999999996</v>
      </c>
      <c r="EJ31" s="59">
        <v>674.64700000000005</v>
      </c>
      <c r="EK31" s="59">
        <v>464.245</v>
      </c>
      <c r="EL31" s="59">
        <v>387.50200000000001</v>
      </c>
      <c r="EM31" s="59">
        <v>1526.394</v>
      </c>
      <c r="EN31" s="59">
        <v>370.26400000000001</v>
      </c>
      <c r="EO31" s="59">
        <v>1896.6579999999999</v>
      </c>
      <c r="EP31" s="59">
        <v>0</v>
      </c>
      <c r="EQ31" s="59">
        <v>0</v>
      </c>
      <c r="ER31" s="59">
        <v>0</v>
      </c>
      <c r="ES31" s="59">
        <v>0</v>
      </c>
      <c r="ET31" s="59">
        <v>0</v>
      </c>
      <c r="EU31" s="59">
        <v>0</v>
      </c>
      <c r="EV31" s="59">
        <v>1.3</v>
      </c>
      <c r="EW31" s="59">
        <v>0</v>
      </c>
      <c r="EX31" s="59">
        <v>0</v>
      </c>
      <c r="EY31" s="59">
        <v>1.3</v>
      </c>
      <c r="EZ31" s="59">
        <v>0</v>
      </c>
      <c r="FA31" s="59">
        <v>1.3</v>
      </c>
      <c r="FB31" s="59">
        <v>14.901999999999999</v>
      </c>
      <c r="FC31" s="59">
        <v>4.2930000000000001</v>
      </c>
      <c r="FD31" s="59">
        <v>7.8E-2</v>
      </c>
      <c r="FE31" s="59">
        <v>19.274000000000001</v>
      </c>
      <c r="FF31" s="59">
        <v>0.65100000000000002</v>
      </c>
      <c r="FG31" s="59">
        <v>19.925000000000001</v>
      </c>
      <c r="FH31" s="59">
        <v>11.914999999999999</v>
      </c>
      <c r="FI31" s="59">
        <v>15.037000000000001</v>
      </c>
      <c r="FJ31" s="59">
        <v>5.0529999999999999</v>
      </c>
      <c r="FK31" s="59">
        <v>32.006</v>
      </c>
      <c r="FL31" s="59">
        <v>3.3239999999999998</v>
      </c>
      <c r="FM31" s="59">
        <v>35.33</v>
      </c>
      <c r="FN31" s="59">
        <v>0.35599999999999998</v>
      </c>
      <c r="FO31" s="59">
        <v>2.3860000000000001</v>
      </c>
      <c r="FP31" s="59">
        <v>8.84</v>
      </c>
      <c r="FQ31" s="59">
        <v>11.582000000000001</v>
      </c>
      <c r="FR31" s="59">
        <v>8.1029999999999998</v>
      </c>
      <c r="FS31" s="59">
        <v>19.684999999999999</v>
      </c>
      <c r="FT31" s="59">
        <v>0</v>
      </c>
      <c r="FU31" s="59">
        <v>0</v>
      </c>
      <c r="FV31" s="59">
        <v>0.123</v>
      </c>
      <c r="FW31" s="59">
        <v>0.123</v>
      </c>
      <c r="FX31" s="59">
        <v>1.542</v>
      </c>
      <c r="FY31" s="59">
        <v>1.6659999999999999</v>
      </c>
      <c r="FZ31" s="59">
        <v>0</v>
      </c>
      <c r="GA31" s="59">
        <v>0</v>
      </c>
      <c r="GB31" s="59">
        <v>0</v>
      </c>
      <c r="GC31" s="59">
        <v>0</v>
      </c>
      <c r="GD31" s="59">
        <v>0</v>
      </c>
      <c r="GE31" s="59">
        <v>0</v>
      </c>
      <c r="GF31" s="59">
        <v>28.474</v>
      </c>
      <c r="GG31" s="59">
        <v>21.716999999999999</v>
      </c>
      <c r="GH31" s="59">
        <v>14.095000000000001</v>
      </c>
      <c r="GI31" s="59">
        <v>64.284999999999997</v>
      </c>
      <c r="GJ31" s="59">
        <v>13.62</v>
      </c>
      <c r="GK31" s="59">
        <v>77.906000000000006</v>
      </c>
      <c r="GL31" s="59">
        <v>0.99299999999999999</v>
      </c>
      <c r="GM31" s="59">
        <v>0</v>
      </c>
      <c r="GN31" s="59">
        <v>0</v>
      </c>
      <c r="GO31" s="59">
        <v>0.99299999999999999</v>
      </c>
      <c r="GP31" s="59">
        <v>0</v>
      </c>
      <c r="GQ31" s="59">
        <v>0.99299999999999999</v>
      </c>
      <c r="GR31" s="59">
        <v>11.54</v>
      </c>
      <c r="GS31" s="59">
        <v>0</v>
      </c>
      <c r="GT31" s="59">
        <v>0</v>
      </c>
      <c r="GU31" s="59">
        <v>11.54</v>
      </c>
      <c r="GV31" s="59">
        <v>0</v>
      </c>
      <c r="GW31" s="59">
        <v>11.54</v>
      </c>
      <c r="GX31" s="59">
        <v>181.44200000000001</v>
      </c>
      <c r="GY31" s="59">
        <v>21.779</v>
      </c>
      <c r="GZ31" s="59">
        <v>5.1159999999999997</v>
      </c>
      <c r="HA31" s="59">
        <v>208.33799999999999</v>
      </c>
      <c r="HB31" s="59">
        <v>0.59</v>
      </c>
      <c r="HC31" s="59">
        <v>208.928</v>
      </c>
      <c r="HD31" s="59">
        <v>127.43</v>
      </c>
      <c r="HE31" s="59">
        <v>68.95</v>
      </c>
      <c r="HF31" s="59">
        <v>32.177</v>
      </c>
      <c r="HG31" s="59">
        <v>228.55600000000001</v>
      </c>
      <c r="HH31" s="59">
        <v>8.6440000000000001</v>
      </c>
      <c r="HI31" s="59">
        <v>237.2</v>
      </c>
      <c r="HJ31" s="59">
        <v>6.42</v>
      </c>
      <c r="HK31" s="59">
        <v>28.821000000000002</v>
      </c>
      <c r="HL31" s="59">
        <v>56.598999999999997</v>
      </c>
      <c r="HM31" s="59">
        <v>91.84</v>
      </c>
      <c r="HN31" s="59">
        <v>50.186</v>
      </c>
      <c r="HO31" s="59">
        <v>142.02600000000001</v>
      </c>
      <c r="HP31" s="59">
        <v>1.089</v>
      </c>
      <c r="HQ31" s="59">
        <v>1.8959999999999999</v>
      </c>
      <c r="HR31" s="59">
        <v>3.327</v>
      </c>
      <c r="HS31" s="59">
        <v>6.3109999999999999</v>
      </c>
      <c r="HT31" s="59">
        <v>31.797000000000001</v>
      </c>
      <c r="HU31" s="59">
        <v>38.107999999999997</v>
      </c>
      <c r="HV31" s="59">
        <v>0</v>
      </c>
      <c r="HW31" s="59">
        <v>0.497</v>
      </c>
      <c r="HX31" s="59">
        <v>3.12</v>
      </c>
      <c r="HY31" s="59">
        <v>3.617</v>
      </c>
      <c r="HZ31" s="59">
        <v>2.734</v>
      </c>
      <c r="IA31" s="59">
        <v>6.351</v>
      </c>
      <c r="IB31" s="59">
        <v>328.91399999999999</v>
      </c>
      <c r="IC31" s="59">
        <v>121.943</v>
      </c>
      <c r="ID31" s="59">
        <v>100.33799999999999</v>
      </c>
      <c r="IE31" s="59">
        <v>551.19399999999996</v>
      </c>
      <c r="IF31" s="59">
        <v>93.950999999999993</v>
      </c>
      <c r="IG31" s="59">
        <v>645.14499999999998</v>
      </c>
      <c r="IH31" s="59">
        <v>0.99299999999999999</v>
      </c>
      <c r="II31" s="59">
        <v>0</v>
      </c>
      <c r="IJ31" s="59">
        <v>0</v>
      </c>
      <c r="IK31" s="59">
        <v>0.99299999999999999</v>
      </c>
      <c r="IL31" s="59">
        <v>0</v>
      </c>
      <c r="IM31" s="59">
        <v>0.99299999999999999</v>
      </c>
      <c r="IN31" s="59">
        <v>24.541</v>
      </c>
      <c r="IO31" s="59">
        <v>0.70599999999999996</v>
      </c>
      <c r="IP31" s="59">
        <v>0.247</v>
      </c>
      <c r="IQ31" s="59">
        <v>25.494</v>
      </c>
    </row>
    <row r="32" spans="1:251">
      <c r="A32" s="9">
        <v>44166</v>
      </c>
      <c r="B32" s="59">
        <v>0</v>
      </c>
      <c r="C32" s="59">
        <v>0</v>
      </c>
      <c r="D32" s="59">
        <v>0</v>
      </c>
      <c r="E32" s="59">
        <v>0</v>
      </c>
      <c r="F32" s="59">
        <v>0</v>
      </c>
      <c r="G32" s="59">
        <v>0</v>
      </c>
      <c r="H32" s="59">
        <v>4.6669999999999998</v>
      </c>
      <c r="I32" s="59">
        <v>0</v>
      </c>
      <c r="J32" s="59">
        <v>0</v>
      </c>
      <c r="K32" s="59">
        <v>4.6669999999999998</v>
      </c>
      <c r="L32" s="59">
        <v>0</v>
      </c>
      <c r="M32" s="59">
        <v>4.6669999999999998</v>
      </c>
      <c r="N32" s="59">
        <v>130.399</v>
      </c>
      <c r="O32" s="59">
        <v>30.905999999999999</v>
      </c>
      <c r="P32" s="59">
        <v>4.1639999999999997</v>
      </c>
      <c r="Q32" s="59">
        <v>165.46899999999999</v>
      </c>
      <c r="R32" s="59">
        <v>2.0299999999999998</v>
      </c>
      <c r="S32" s="59">
        <v>167.499</v>
      </c>
      <c r="T32" s="59">
        <v>150.714</v>
      </c>
      <c r="U32" s="59">
        <v>155.75800000000001</v>
      </c>
      <c r="V32" s="59">
        <v>97.316999999999993</v>
      </c>
      <c r="W32" s="59">
        <v>403.78899999999999</v>
      </c>
      <c r="X32" s="59">
        <v>23.902000000000001</v>
      </c>
      <c r="Y32" s="59">
        <v>427.69099999999997</v>
      </c>
      <c r="Z32" s="59">
        <v>9.1839999999999993</v>
      </c>
      <c r="AA32" s="59">
        <v>47.024000000000001</v>
      </c>
      <c r="AB32" s="59">
        <v>112.748</v>
      </c>
      <c r="AC32" s="59">
        <v>168.95599999999999</v>
      </c>
      <c r="AD32" s="59">
        <v>155.52699999999999</v>
      </c>
      <c r="AE32" s="59">
        <v>324.483</v>
      </c>
      <c r="AF32" s="59">
        <v>0.42399999999999999</v>
      </c>
      <c r="AG32" s="59">
        <v>1.143</v>
      </c>
      <c r="AH32" s="59">
        <v>4.8639999999999999</v>
      </c>
      <c r="AI32" s="59">
        <v>6.431</v>
      </c>
      <c r="AJ32" s="59">
        <v>43.353000000000002</v>
      </c>
      <c r="AK32" s="59">
        <v>49.783999999999999</v>
      </c>
      <c r="AL32" s="59">
        <v>0</v>
      </c>
      <c r="AM32" s="59">
        <v>0</v>
      </c>
      <c r="AN32" s="59">
        <v>0</v>
      </c>
      <c r="AO32" s="59">
        <v>0</v>
      </c>
      <c r="AP32" s="59">
        <v>0</v>
      </c>
      <c r="AQ32" s="59">
        <v>0</v>
      </c>
      <c r="AR32" s="59">
        <v>295.38799999999998</v>
      </c>
      <c r="AS32" s="59">
        <v>234.83099999999999</v>
      </c>
      <c r="AT32" s="59">
        <v>219.09200000000001</v>
      </c>
      <c r="AU32" s="59">
        <v>749.31200000000001</v>
      </c>
      <c r="AV32" s="59">
        <v>224.81299999999999</v>
      </c>
      <c r="AW32" s="59">
        <v>974.125</v>
      </c>
      <c r="AX32" s="59">
        <v>0.22900000000000001</v>
      </c>
      <c r="AY32" s="59">
        <v>0</v>
      </c>
      <c r="AZ32" s="59">
        <v>0</v>
      </c>
      <c r="BA32" s="59">
        <v>0.22900000000000001</v>
      </c>
      <c r="BB32" s="59">
        <v>0</v>
      </c>
      <c r="BC32" s="59">
        <v>0.22900000000000001</v>
      </c>
      <c r="BD32" s="59">
        <v>6.9269999999999996</v>
      </c>
      <c r="BE32" s="59">
        <v>0</v>
      </c>
      <c r="BF32" s="59">
        <v>0.47199999999999998</v>
      </c>
      <c r="BG32" s="59">
        <v>7.4</v>
      </c>
      <c r="BH32" s="59">
        <v>0</v>
      </c>
      <c r="BI32" s="59">
        <v>7.4</v>
      </c>
      <c r="BJ32" s="59">
        <v>188.07400000000001</v>
      </c>
      <c r="BK32" s="59">
        <v>26.231999999999999</v>
      </c>
      <c r="BL32" s="59">
        <v>1.494</v>
      </c>
      <c r="BM32" s="59">
        <v>215.8</v>
      </c>
      <c r="BN32" s="59">
        <v>0.77100000000000002</v>
      </c>
      <c r="BO32" s="59">
        <v>216.571</v>
      </c>
      <c r="BP32" s="59">
        <v>192.51400000000001</v>
      </c>
      <c r="BQ32" s="59">
        <v>156.58199999999999</v>
      </c>
      <c r="BR32" s="59">
        <v>72.186999999999998</v>
      </c>
      <c r="BS32" s="59">
        <v>421.28300000000002</v>
      </c>
      <c r="BT32" s="59">
        <v>19.501999999999999</v>
      </c>
      <c r="BU32" s="59">
        <v>440.78500000000003</v>
      </c>
      <c r="BV32" s="59">
        <v>8.8320000000000007</v>
      </c>
      <c r="BW32" s="59">
        <v>48.698999999999998</v>
      </c>
      <c r="BX32" s="59">
        <v>105.657</v>
      </c>
      <c r="BY32" s="59">
        <v>163.18700000000001</v>
      </c>
      <c r="BZ32" s="59">
        <v>104.42100000000001</v>
      </c>
      <c r="CA32" s="59">
        <v>267.608</v>
      </c>
      <c r="CB32" s="59">
        <v>0</v>
      </c>
      <c r="CC32" s="59">
        <v>0.90600000000000003</v>
      </c>
      <c r="CD32" s="59">
        <v>3.6629999999999998</v>
      </c>
      <c r="CE32" s="59">
        <v>4.569</v>
      </c>
      <c r="CF32" s="59">
        <v>30.335000000000001</v>
      </c>
      <c r="CG32" s="59">
        <v>34.904000000000003</v>
      </c>
      <c r="CH32" s="59">
        <v>0</v>
      </c>
      <c r="CI32" s="59">
        <v>0</v>
      </c>
      <c r="CJ32" s="59">
        <v>0.51800000000000002</v>
      </c>
      <c r="CK32" s="59">
        <v>0.51800000000000002</v>
      </c>
      <c r="CL32" s="59">
        <v>0.47499999999999998</v>
      </c>
      <c r="CM32" s="59">
        <v>0.99199999999999999</v>
      </c>
      <c r="CN32" s="59">
        <v>396.577</v>
      </c>
      <c r="CO32" s="59">
        <v>232.41900000000001</v>
      </c>
      <c r="CP32" s="59">
        <v>183.99100000000001</v>
      </c>
      <c r="CQ32" s="59">
        <v>812.98599999999999</v>
      </c>
      <c r="CR32" s="59">
        <v>155.50200000000001</v>
      </c>
      <c r="CS32" s="59">
        <v>968.48900000000003</v>
      </c>
      <c r="CT32" s="59">
        <v>0.22900000000000001</v>
      </c>
      <c r="CU32" s="59">
        <v>0</v>
      </c>
      <c r="CV32" s="59">
        <v>0</v>
      </c>
      <c r="CW32" s="59">
        <v>0.22900000000000001</v>
      </c>
      <c r="CX32" s="59">
        <v>0</v>
      </c>
      <c r="CY32" s="59">
        <v>0.22900000000000001</v>
      </c>
      <c r="CZ32" s="59">
        <v>11.595000000000001</v>
      </c>
      <c r="DA32" s="59">
        <v>0</v>
      </c>
      <c r="DB32" s="59">
        <v>0.47199999999999998</v>
      </c>
      <c r="DC32" s="59">
        <v>12.067</v>
      </c>
      <c r="DD32" s="59">
        <v>0</v>
      </c>
      <c r="DE32" s="59">
        <v>12.067</v>
      </c>
      <c r="DF32" s="59">
        <v>318.47300000000001</v>
      </c>
      <c r="DG32" s="59">
        <v>57.139000000000003</v>
      </c>
      <c r="DH32" s="59">
        <v>5.6580000000000004</v>
      </c>
      <c r="DI32" s="59">
        <v>381.26900000000001</v>
      </c>
      <c r="DJ32" s="59">
        <v>2.8010000000000002</v>
      </c>
      <c r="DK32" s="59">
        <v>384.07</v>
      </c>
      <c r="DL32" s="59">
        <v>343.22800000000001</v>
      </c>
      <c r="DM32" s="59">
        <v>312.33999999999997</v>
      </c>
      <c r="DN32" s="59">
        <v>169.50399999999999</v>
      </c>
      <c r="DO32" s="59">
        <v>825.072</v>
      </c>
      <c r="DP32" s="59">
        <v>43.404000000000003</v>
      </c>
      <c r="DQ32" s="59">
        <v>868.476</v>
      </c>
      <c r="DR32" s="59">
        <v>18.015999999999998</v>
      </c>
      <c r="DS32" s="59">
        <v>95.722999999999999</v>
      </c>
      <c r="DT32" s="59">
        <v>218.404</v>
      </c>
      <c r="DU32" s="59">
        <v>332.14299999999997</v>
      </c>
      <c r="DV32" s="59">
        <v>259.94799999999998</v>
      </c>
      <c r="DW32" s="59">
        <v>592.09</v>
      </c>
      <c r="DX32" s="59">
        <v>0.42399999999999999</v>
      </c>
      <c r="DY32" s="59">
        <v>2.0489999999999999</v>
      </c>
      <c r="DZ32" s="59">
        <v>8.5269999999999992</v>
      </c>
      <c r="EA32" s="59">
        <v>11</v>
      </c>
      <c r="EB32" s="59">
        <v>73.688000000000002</v>
      </c>
      <c r="EC32" s="59">
        <v>84.686999999999998</v>
      </c>
      <c r="ED32" s="59">
        <v>0</v>
      </c>
      <c r="EE32" s="59">
        <v>0</v>
      </c>
      <c r="EF32" s="59">
        <v>0.51800000000000002</v>
      </c>
      <c r="EG32" s="59">
        <v>0.51800000000000002</v>
      </c>
      <c r="EH32" s="59">
        <v>0.47499999999999998</v>
      </c>
      <c r="EI32" s="59">
        <v>0.99199999999999999</v>
      </c>
      <c r="EJ32" s="59">
        <v>691.96400000000006</v>
      </c>
      <c r="EK32" s="59">
        <v>467.25</v>
      </c>
      <c r="EL32" s="59">
        <v>403.08300000000003</v>
      </c>
      <c r="EM32" s="59">
        <v>1562.298</v>
      </c>
      <c r="EN32" s="59">
        <v>380.315</v>
      </c>
      <c r="EO32" s="59">
        <v>1942.6130000000001</v>
      </c>
      <c r="EP32" s="59">
        <v>0.35099999999999998</v>
      </c>
      <c r="EQ32" s="59">
        <v>0</v>
      </c>
      <c r="ER32" s="59">
        <v>0</v>
      </c>
      <c r="ES32" s="59">
        <v>0.35099999999999998</v>
      </c>
      <c r="ET32" s="59">
        <v>0</v>
      </c>
      <c r="EU32" s="59">
        <v>0.35099999999999998</v>
      </c>
      <c r="EV32" s="59">
        <v>1.2150000000000001</v>
      </c>
      <c r="EW32" s="59">
        <v>0</v>
      </c>
      <c r="EX32" s="59">
        <v>0</v>
      </c>
      <c r="EY32" s="59">
        <v>1.2150000000000001</v>
      </c>
      <c r="EZ32" s="59">
        <v>0</v>
      </c>
      <c r="FA32" s="59">
        <v>1.2150000000000001</v>
      </c>
      <c r="FB32" s="59">
        <v>16.669</v>
      </c>
      <c r="FC32" s="59">
        <v>3.6629999999999998</v>
      </c>
      <c r="FD32" s="59">
        <v>1.615</v>
      </c>
      <c r="FE32" s="59">
        <v>21.946999999999999</v>
      </c>
      <c r="FF32" s="59">
        <v>0.32500000000000001</v>
      </c>
      <c r="FG32" s="59">
        <v>22.273</v>
      </c>
      <c r="FH32" s="59">
        <v>14.199</v>
      </c>
      <c r="FI32" s="59">
        <v>9.6660000000000004</v>
      </c>
      <c r="FJ32" s="59">
        <v>6.0780000000000003</v>
      </c>
      <c r="FK32" s="59">
        <v>29.942</v>
      </c>
      <c r="FL32" s="59">
        <v>1.9930000000000001</v>
      </c>
      <c r="FM32" s="59">
        <v>31.936</v>
      </c>
      <c r="FN32" s="59">
        <v>1.202</v>
      </c>
      <c r="FO32" s="59">
        <v>5.38</v>
      </c>
      <c r="FP32" s="59">
        <v>7.5679999999999996</v>
      </c>
      <c r="FQ32" s="59">
        <v>14.15</v>
      </c>
      <c r="FR32" s="59">
        <v>6.7069999999999999</v>
      </c>
      <c r="FS32" s="59">
        <v>20.856999999999999</v>
      </c>
      <c r="FT32" s="59">
        <v>0</v>
      </c>
      <c r="FU32" s="59">
        <v>0</v>
      </c>
      <c r="FV32" s="59">
        <v>0.55400000000000005</v>
      </c>
      <c r="FW32" s="59">
        <v>0.55400000000000005</v>
      </c>
      <c r="FX32" s="59">
        <v>5.5789999999999997</v>
      </c>
      <c r="FY32" s="59">
        <v>6.133</v>
      </c>
      <c r="FZ32" s="59">
        <v>0</v>
      </c>
      <c r="GA32" s="59">
        <v>0</v>
      </c>
      <c r="GB32" s="59">
        <v>0</v>
      </c>
      <c r="GC32" s="59">
        <v>0</v>
      </c>
      <c r="GD32" s="59">
        <v>0</v>
      </c>
      <c r="GE32" s="59">
        <v>0</v>
      </c>
      <c r="GF32" s="59">
        <v>33.634999999999998</v>
      </c>
      <c r="GG32" s="59">
        <v>18.709</v>
      </c>
      <c r="GH32" s="59">
        <v>15.815</v>
      </c>
      <c r="GI32" s="59">
        <v>68.16</v>
      </c>
      <c r="GJ32" s="59">
        <v>14.605</v>
      </c>
      <c r="GK32" s="59">
        <v>82.765000000000001</v>
      </c>
      <c r="GL32" s="59">
        <v>1.5860000000000001</v>
      </c>
      <c r="GM32" s="59">
        <v>0</v>
      </c>
      <c r="GN32" s="59">
        <v>0</v>
      </c>
      <c r="GO32" s="59">
        <v>1.5860000000000001</v>
      </c>
      <c r="GP32" s="59">
        <v>0</v>
      </c>
      <c r="GQ32" s="59">
        <v>1.5860000000000001</v>
      </c>
      <c r="GR32" s="59">
        <v>15.345000000000001</v>
      </c>
      <c r="GS32" s="59">
        <v>0</v>
      </c>
      <c r="GT32" s="59">
        <v>0</v>
      </c>
      <c r="GU32" s="59">
        <v>15.345000000000001</v>
      </c>
      <c r="GV32" s="59">
        <v>0</v>
      </c>
      <c r="GW32" s="59">
        <v>15.345000000000001</v>
      </c>
      <c r="GX32" s="59">
        <v>167.345</v>
      </c>
      <c r="GY32" s="59">
        <v>18.887</v>
      </c>
      <c r="GZ32" s="59">
        <v>3.0139999999999998</v>
      </c>
      <c r="HA32" s="59">
        <v>189.245</v>
      </c>
      <c r="HB32" s="59">
        <v>8.4000000000000005E-2</v>
      </c>
      <c r="HC32" s="59">
        <v>189.33</v>
      </c>
      <c r="HD32" s="59">
        <v>118.447</v>
      </c>
      <c r="HE32" s="59">
        <v>72.227000000000004</v>
      </c>
      <c r="HF32" s="59">
        <v>33.636000000000003</v>
      </c>
      <c r="HG32" s="59">
        <v>224.31</v>
      </c>
      <c r="HH32" s="59">
        <v>6.3159999999999998</v>
      </c>
      <c r="HI32" s="59">
        <v>230.626</v>
      </c>
      <c r="HJ32" s="59">
        <v>6.1589999999999998</v>
      </c>
      <c r="HK32" s="59">
        <v>24.138000000000002</v>
      </c>
      <c r="HL32" s="59">
        <v>47.707000000000001</v>
      </c>
      <c r="HM32" s="59">
        <v>78.004000000000005</v>
      </c>
      <c r="HN32" s="59">
        <v>47.502000000000002</v>
      </c>
      <c r="HO32" s="59">
        <v>125.505</v>
      </c>
      <c r="HP32" s="59">
        <v>0.40799999999999997</v>
      </c>
      <c r="HQ32" s="59">
        <v>1.0629999999999999</v>
      </c>
      <c r="HR32" s="59">
        <v>5.5119999999999996</v>
      </c>
      <c r="HS32" s="59">
        <v>6.984</v>
      </c>
      <c r="HT32" s="59">
        <v>29.951000000000001</v>
      </c>
      <c r="HU32" s="59">
        <v>36.935000000000002</v>
      </c>
      <c r="HV32" s="59">
        <v>0</v>
      </c>
      <c r="HW32" s="59">
        <v>0.432</v>
      </c>
      <c r="HX32" s="59">
        <v>2.427</v>
      </c>
      <c r="HY32" s="59">
        <v>2.859</v>
      </c>
      <c r="HZ32" s="59">
        <v>2.379</v>
      </c>
      <c r="IA32" s="59">
        <v>5.2380000000000004</v>
      </c>
      <c r="IB32" s="59">
        <v>309.28899999999999</v>
      </c>
      <c r="IC32" s="59">
        <v>116.747</v>
      </c>
      <c r="ID32" s="59">
        <v>92.295000000000002</v>
      </c>
      <c r="IE32" s="59">
        <v>518.33100000000002</v>
      </c>
      <c r="IF32" s="59">
        <v>86.233000000000004</v>
      </c>
      <c r="IG32" s="59">
        <v>604.56399999999996</v>
      </c>
      <c r="IH32" s="59">
        <v>2.8140000000000001</v>
      </c>
      <c r="II32" s="59">
        <v>0</v>
      </c>
      <c r="IJ32" s="59">
        <v>0</v>
      </c>
      <c r="IK32" s="59">
        <v>2.8140000000000001</v>
      </c>
      <c r="IL32" s="59">
        <v>0</v>
      </c>
      <c r="IM32" s="59">
        <v>2.8140000000000001</v>
      </c>
      <c r="IN32" s="59">
        <v>28.876999999999999</v>
      </c>
      <c r="IO32" s="59">
        <v>0</v>
      </c>
      <c r="IP32" s="59">
        <v>0.47199999999999998</v>
      </c>
      <c r="IQ32" s="59">
        <v>29.349</v>
      </c>
    </row>
    <row r="33" spans="1:251">
      <c r="A33" s="9">
        <v>44256</v>
      </c>
      <c r="B33" s="59">
        <v>0</v>
      </c>
      <c r="C33" s="59">
        <v>0</v>
      </c>
      <c r="D33" s="59">
        <v>0</v>
      </c>
      <c r="E33" s="59">
        <v>0</v>
      </c>
      <c r="F33" s="59">
        <v>0</v>
      </c>
      <c r="G33" s="59">
        <v>0</v>
      </c>
      <c r="H33" s="59">
        <v>6.907</v>
      </c>
      <c r="I33" s="59">
        <v>0.25800000000000001</v>
      </c>
      <c r="J33" s="59">
        <v>0.372</v>
      </c>
      <c r="K33" s="59">
        <v>7.5369999999999999</v>
      </c>
      <c r="L33" s="59">
        <v>0</v>
      </c>
      <c r="M33" s="59">
        <v>7.5369999999999999</v>
      </c>
      <c r="N33" s="59">
        <v>125.042</v>
      </c>
      <c r="O33" s="59">
        <v>30.635999999999999</v>
      </c>
      <c r="P33" s="59">
        <v>5.7759999999999998</v>
      </c>
      <c r="Q33" s="59">
        <v>161.45400000000001</v>
      </c>
      <c r="R33" s="59">
        <v>1.3380000000000001</v>
      </c>
      <c r="S33" s="59">
        <v>162.792</v>
      </c>
      <c r="T33" s="59">
        <v>141.761</v>
      </c>
      <c r="U33" s="59">
        <v>148.24299999999999</v>
      </c>
      <c r="V33" s="59">
        <v>103.73099999999999</v>
      </c>
      <c r="W33" s="59">
        <v>393.73599999999999</v>
      </c>
      <c r="X33" s="59">
        <v>27.55</v>
      </c>
      <c r="Y33" s="59">
        <v>421.286</v>
      </c>
      <c r="Z33" s="59">
        <v>8.6270000000000007</v>
      </c>
      <c r="AA33" s="59">
        <v>51.085999999999999</v>
      </c>
      <c r="AB33" s="59">
        <v>119.179</v>
      </c>
      <c r="AC33" s="59">
        <v>178.892</v>
      </c>
      <c r="AD33" s="59">
        <v>148.12799999999999</v>
      </c>
      <c r="AE33" s="59">
        <v>327.02</v>
      </c>
      <c r="AF33" s="59">
        <v>0.45800000000000002</v>
      </c>
      <c r="AG33" s="59">
        <v>1.2410000000000001</v>
      </c>
      <c r="AH33" s="59">
        <v>5.3120000000000003</v>
      </c>
      <c r="AI33" s="59">
        <v>7.0110000000000001</v>
      </c>
      <c r="AJ33" s="59">
        <v>45.170999999999999</v>
      </c>
      <c r="AK33" s="59">
        <v>52.182000000000002</v>
      </c>
      <c r="AL33" s="59">
        <v>0</v>
      </c>
      <c r="AM33" s="59">
        <v>0</v>
      </c>
      <c r="AN33" s="59">
        <v>0</v>
      </c>
      <c r="AO33" s="59">
        <v>0</v>
      </c>
      <c r="AP33" s="59">
        <v>0</v>
      </c>
      <c r="AQ33" s="59">
        <v>0</v>
      </c>
      <c r="AR33" s="59">
        <v>282.79399999999998</v>
      </c>
      <c r="AS33" s="59">
        <v>231.465</v>
      </c>
      <c r="AT33" s="59">
        <v>234.37</v>
      </c>
      <c r="AU33" s="59">
        <v>748.63</v>
      </c>
      <c r="AV33" s="59">
        <v>222.18700000000001</v>
      </c>
      <c r="AW33" s="59">
        <v>970.81700000000001</v>
      </c>
      <c r="AX33" s="59">
        <v>0</v>
      </c>
      <c r="AY33" s="59">
        <v>0</v>
      </c>
      <c r="AZ33" s="59">
        <v>0</v>
      </c>
      <c r="BA33" s="59">
        <v>0</v>
      </c>
      <c r="BB33" s="59">
        <v>0</v>
      </c>
      <c r="BC33" s="59">
        <v>0</v>
      </c>
      <c r="BD33" s="59">
        <v>5.5430000000000001</v>
      </c>
      <c r="BE33" s="59">
        <v>0</v>
      </c>
      <c r="BF33" s="59">
        <v>0.44400000000000001</v>
      </c>
      <c r="BG33" s="59">
        <v>5.9870000000000001</v>
      </c>
      <c r="BH33" s="59">
        <v>0</v>
      </c>
      <c r="BI33" s="59">
        <v>5.9870000000000001</v>
      </c>
      <c r="BJ33" s="59">
        <v>181.21199999999999</v>
      </c>
      <c r="BK33" s="59">
        <v>28.693000000000001</v>
      </c>
      <c r="BL33" s="59">
        <v>2.9740000000000002</v>
      </c>
      <c r="BM33" s="59">
        <v>212.87899999999999</v>
      </c>
      <c r="BN33" s="59">
        <v>0</v>
      </c>
      <c r="BO33" s="59">
        <v>212.87899999999999</v>
      </c>
      <c r="BP33" s="59">
        <v>191.18799999999999</v>
      </c>
      <c r="BQ33" s="59">
        <v>151.07400000000001</v>
      </c>
      <c r="BR33" s="59">
        <v>72.947999999999993</v>
      </c>
      <c r="BS33" s="59">
        <v>415.209</v>
      </c>
      <c r="BT33" s="59">
        <v>17.725999999999999</v>
      </c>
      <c r="BU33" s="59">
        <v>432.935</v>
      </c>
      <c r="BV33" s="59">
        <v>7.0259999999999998</v>
      </c>
      <c r="BW33" s="59">
        <v>55.906999999999996</v>
      </c>
      <c r="BX33" s="59">
        <v>107.402</v>
      </c>
      <c r="BY33" s="59">
        <v>170.33500000000001</v>
      </c>
      <c r="BZ33" s="59">
        <v>103.36199999999999</v>
      </c>
      <c r="CA33" s="59">
        <v>273.697</v>
      </c>
      <c r="CB33" s="59">
        <v>0.13900000000000001</v>
      </c>
      <c r="CC33" s="59">
        <v>0.998</v>
      </c>
      <c r="CD33" s="59">
        <v>4.8460000000000001</v>
      </c>
      <c r="CE33" s="59">
        <v>5.9820000000000002</v>
      </c>
      <c r="CF33" s="59">
        <v>36.624000000000002</v>
      </c>
      <c r="CG33" s="59">
        <v>42.606000000000002</v>
      </c>
      <c r="CH33" s="59">
        <v>0</v>
      </c>
      <c r="CI33" s="59">
        <v>0</v>
      </c>
      <c r="CJ33" s="59">
        <v>0.45700000000000002</v>
      </c>
      <c r="CK33" s="59">
        <v>0.45700000000000002</v>
      </c>
      <c r="CL33" s="59">
        <v>0.99199999999999999</v>
      </c>
      <c r="CM33" s="59">
        <v>1.4490000000000001</v>
      </c>
      <c r="CN33" s="59">
        <v>385.10700000000003</v>
      </c>
      <c r="CO33" s="59">
        <v>236.67099999999999</v>
      </c>
      <c r="CP33" s="59">
        <v>189.071</v>
      </c>
      <c r="CQ33" s="59">
        <v>810.84900000000005</v>
      </c>
      <c r="CR33" s="59">
        <v>158.70400000000001</v>
      </c>
      <c r="CS33" s="59">
        <v>969.553</v>
      </c>
      <c r="CT33" s="59">
        <v>0</v>
      </c>
      <c r="CU33" s="59">
        <v>0</v>
      </c>
      <c r="CV33" s="59">
        <v>0</v>
      </c>
      <c r="CW33" s="59">
        <v>0</v>
      </c>
      <c r="CX33" s="59">
        <v>0</v>
      </c>
      <c r="CY33" s="59">
        <v>0</v>
      </c>
      <c r="CZ33" s="59">
        <v>12.45</v>
      </c>
      <c r="DA33" s="59">
        <v>0.25800000000000001</v>
      </c>
      <c r="DB33" s="59">
        <v>0.81599999999999995</v>
      </c>
      <c r="DC33" s="59">
        <v>13.523999999999999</v>
      </c>
      <c r="DD33" s="59">
        <v>0</v>
      </c>
      <c r="DE33" s="59">
        <v>13.523999999999999</v>
      </c>
      <c r="DF33" s="59">
        <v>306.25299999999999</v>
      </c>
      <c r="DG33" s="59">
        <v>59.328000000000003</v>
      </c>
      <c r="DH33" s="59">
        <v>8.7509999999999994</v>
      </c>
      <c r="DI33" s="59">
        <v>374.33199999999999</v>
      </c>
      <c r="DJ33" s="59">
        <v>1.3380000000000001</v>
      </c>
      <c r="DK33" s="59">
        <v>375.67099999999999</v>
      </c>
      <c r="DL33" s="59">
        <v>332.94900000000001</v>
      </c>
      <c r="DM33" s="59">
        <v>299.31700000000001</v>
      </c>
      <c r="DN33" s="59">
        <v>176.679</v>
      </c>
      <c r="DO33" s="59">
        <v>808.94500000000005</v>
      </c>
      <c r="DP33" s="59">
        <v>45.276000000000003</v>
      </c>
      <c r="DQ33" s="59">
        <v>854.221</v>
      </c>
      <c r="DR33" s="59">
        <v>15.653</v>
      </c>
      <c r="DS33" s="59">
        <v>106.99299999999999</v>
      </c>
      <c r="DT33" s="59">
        <v>226.58</v>
      </c>
      <c r="DU33" s="59">
        <v>349.22699999999998</v>
      </c>
      <c r="DV33" s="59">
        <v>251.49</v>
      </c>
      <c r="DW33" s="59">
        <v>600.71699999999998</v>
      </c>
      <c r="DX33" s="59">
        <v>0.59599999999999997</v>
      </c>
      <c r="DY33" s="59">
        <v>2.2389999999999999</v>
      </c>
      <c r="DZ33" s="59">
        <v>10.157999999999999</v>
      </c>
      <c r="EA33" s="59">
        <v>12.993</v>
      </c>
      <c r="EB33" s="59">
        <v>81.795000000000002</v>
      </c>
      <c r="EC33" s="59">
        <v>94.787999999999997</v>
      </c>
      <c r="ED33" s="59">
        <v>0</v>
      </c>
      <c r="EE33" s="59">
        <v>0</v>
      </c>
      <c r="EF33" s="59">
        <v>0.45700000000000002</v>
      </c>
      <c r="EG33" s="59">
        <v>0.45700000000000002</v>
      </c>
      <c r="EH33" s="59">
        <v>0.99199999999999999</v>
      </c>
      <c r="EI33" s="59">
        <v>1.4490000000000001</v>
      </c>
      <c r="EJ33" s="59">
        <v>667.90099999999995</v>
      </c>
      <c r="EK33" s="59">
        <v>468.13600000000002</v>
      </c>
      <c r="EL33" s="59">
        <v>423.44099999999997</v>
      </c>
      <c r="EM33" s="59">
        <v>1559.479</v>
      </c>
      <c r="EN33" s="59">
        <v>380.89100000000002</v>
      </c>
      <c r="EO33" s="59">
        <v>1940.3689999999999</v>
      </c>
      <c r="EP33" s="59">
        <v>1.0580000000000001</v>
      </c>
      <c r="EQ33" s="59">
        <v>0</v>
      </c>
      <c r="ER33" s="59">
        <v>0</v>
      </c>
      <c r="ES33" s="59">
        <v>1.0580000000000001</v>
      </c>
      <c r="ET33" s="59">
        <v>0</v>
      </c>
      <c r="EU33" s="59">
        <v>1.0580000000000001</v>
      </c>
      <c r="EV33" s="59">
        <v>1.891</v>
      </c>
      <c r="EW33" s="59">
        <v>0</v>
      </c>
      <c r="EX33" s="59">
        <v>0</v>
      </c>
      <c r="EY33" s="59">
        <v>1.891</v>
      </c>
      <c r="EZ33" s="59">
        <v>0</v>
      </c>
      <c r="FA33" s="59">
        <v>1.891</v>
      </c>
      <c r="FB33" s="59">
        <v>16.731000000000002</v>
      </c>
      <c r="FC33" s="59">
        <v>4.4109999999999996</v>
      </c>
      <c r="FD33" s="59">
        <v>1.393</v>
      </c>
      <c r="FE33" s="59">
        <v>22.536000000000001</v>
      </c>
      <c r="FF33" s="59">
        <v>0.124</v>
      </c>
      <c r="FG33" s="59">
        <v>22.66</v>
      </c>
      <c r="FH33" s="59">
        <v>12.858000000000001</v>
      </c>
      <c r="FI33" s="59">
        <v>20.13</v>
      </c>
      <c r="FJ33" s="59">
        <v>6.43</v>
      </c>
      <c r="FK33" s="59">
        <v>39.417000000000002</v>
      </c>
      <c r="FL33" s="59">
        <v>1.7529999999999999</v>
      </c>
      <c r="FM33" s="59">
        <v>41.17</v>
      </c>
      <c r="FN33" s="59">
        <v>0.73499999999999999</v>
      </c>
      <c r="FO33" s="59">
        <v>3.5590000000000002</v>
      </c>
      <c r="FP33" s="59">
        <v>6.8150000000000004</v>
      </c>
      <c r="FQ33" s="59">
        <v>11.109</v>
      </c>
      <c r="FR33" s="59">
        <v>8.2729999999999997</v>
      </c>
      <c r="FS33" s="59">
        <v>19.382000000000001</v>
      </c>
      <c r="FT33" s="59">
        <v>0</v>
      </c>
      <c r="FU33" s="59">
        <v>0</v>
      </c>
      <c r="FV33" s="59">
        <v>0.46899999999999997</v>
      </c>
      <c r="FW33" s="59">
        <v>0.46899999999999997</v>
      </c>
      <c r="FX33" s="59">
        <v>5.5529999999999999</v>
      </c>
      <c r="FY33" s="59">
        <v>6.0220000000000002</v>
      </c>
      <c r="FZ33" s="59">
        <v>0</v>
      </c>
      <c r="GA33" s="59">
        <v>0</v>
      </c>
      <c r="GB33" s="59">
        <v>0</v>
      </c>
      <c r="GC33" s="59">
        <v>0</v>
      </c>
      <c r="GD33" s="59">
        <v>0</v>
      </c>
      <c r="GE33" s="59">
        <v>0</v>
      </c>
      <c r="GF33" s="59">
        <v>33.273000000000003</v>
      </c>
      <c r="GG33" s="59">
        <v>28.099</v>
      </c>
      <c r="GH33" s="59">
        <v>15.108000000000001</v>
      </c>
      <c r="GI33" s="59">
        <v>76.48</v>
      </c>
      <c r="GJ33" s="59">
        <v>15.702</v>
      </c>
      <c r="GK33" s="59">
        <v>92.182000000000002</v>
      </c>
      <c r="GL33" s="59">
        <v>2.6629999999999998</v>
      </c>
      <c r="GM33" s="59">
        <v>0</v>
      </c>
      <c r="GN33" s="59">
        <v>0</v>
      </c>
      <c r="GO33" s="59">
        <v>2.6629999999999998</v>
      </c>
      <c r="GP33" s="59">
        <v>0</v>
      </c>
      <c r="GQ33" s="59">
        <v>2.6629999999999998</v>
      </c>
      <c r="GR33" s="59">
        <v>16.853999999999999</v>
      </c>
      <c r="GS33" s="59">
        <v>0</v>
      </c>
      <c r="GT33" s="59">
        <v>0</v>
      </c>
      <c r="GU33" s="59">
        <v>16.853999999999999</v>
      </c>
      <c r="GV33" s="59">
        <v>0</v>
      </c>
      <c r="GW33" s="59">
        <v>16.853999999999999</v>
      </c>
      <c r="GX33" s="59">
        <v>169.58199999999999</v>
      </c>
      <c r="GY33" s="59">
        <v>21.433</v>
      </c>
      <c r="GZ33" s="59">
        <v>1.867</v>
      </c>
      <c r="HA33" s="59">
        <v>192.88200000000001</v>
      </c>
      <c r="HB33" s="59">
        <v>0.34899999999999998</v>
      </c>
      <c r="HC33" s="59">
        <v>193.23099999999999</v>
      </c>
      <c r="HD33" s="59">
        <v>113.749</v>
      </c>
      <c r="HE33" s="59">
        <v>66.582999999999998</v>
      </c>
      <c r="HF33" s="59">
        <v>31.655000000000001</v>
      </c>
      <c r="HG33" s="59">
        <v>211.98699999999999</v>
      </c>
      <c r="HH33" s="59">
        <v>5.78</v>
      </c>
      <c r="HI33" s="59">
        <v>217.767</v>
      </c>
      <c r="HJ33" s="59">
        <v>5.6890000000000001</v>
      </c>
      <c r="HK33" s="59">
        <v>21.433</v>
      </c>
      <c r="HL33" s="59">
        <v>37.268999999999998</v>
      </c>
      <c r="HM33" s="59">
        <v>64.391000000000005</v>
      </c>
      <c r="HN33" s="59">
        <v>46.482999999999997</v>
      </c>
      <c r="HO33" s="59">
        <v>110.874</v>
      </c>
      <c r="HP33" s="59">
        <v>0.997</v>
      </c>
      <c r="HQ33" s="59">
        <v>1.1220000000000001</v>
      </c>
      <c r="HR33" s="59">
        <v>6.4950000000000001</v>
      </c>
      <c r="HS33" s="59">
        <v>8.6150000000000002</v>
      </c>
      <c r="HT33" s="59">
        <v>31.588999999999999</v>
      </c>
      <c r="HU33" s="59">
        <v>40.204000000000001</v>
      </c>
      <c r="HV33" s="59">
        <v>0.315</v>
      </c>
      <c r="HW33" s="59">
        <v>0</v>
      </c>
      <c r="HX33" s="59">
        <v>0.48799999999999999</v>
      </c>
      <c r="HY33" s="59">
        <v>0.80300000000000005</v>
      </c>
      <c r="HZ33" s="59">
        <v>0.67200000000000004</v>
      </c>
      <c r="IA33" s="59">
        <v>1.4750000000000001</v>
      </c>
      <c r="IB33" s="59">
        <v>309.84800000000001</v>
      </c>
      <c r="IC33" s="59">
        <v>110.571</v>
      </c>
      <c r="ID33" s="59">
        <v>77.775999999999996</v>
      </c>
      <c r="IE33" s="59">
        <v>498.19400000000002</v>
      </c>
      <c r="IF33" s="59">
        <v>84.873000000000005</v>
      </c>
      <c r="IG33" s="59">
        <v>583.06799999999998</v>
      </c>
      <c r="IH33" s="59">
        <v>3.7210000000000001</v>
      </c>
      <c r="II33" s="59">
        <v>0</v>
      </c>
      <c r="IJ33" s="59">
        <v>0</v>
      </c>
      <c r="IK33" s="59">
        <v>3.7210000000000001</v>
      </c>
      <c r="IL33" s="59">
        <v>0</v>
      </c>
      <c r="IM33" s="59">
        <v>3.7210000000000001</v>
      </c>
      <c r="IN33" s="59">
        <v>31.503</v>
      </c>
      <c r="IO33" s="59">
        <v>0.80400000000000005</v>
      </c>
      <c r="IP33" s="59">
        <v>0.81599999999999995</v>
      </c>
      <c r="IQ33" s="59">
        <v>33.122999999999998</v>
      </c>
    </row>
    <row r="34" spans="1:251">
      <c r="A34" s="9">
        <v>44348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  <c r="H34" s="59">
        <v>4.6710000000000003</v>
      </c>
      <c r="I34" s="59">
        <v>0.86199999999999999</v>
      </c>
      <c r="J34" s="59">
        <v>0</v>
      </c>
      <c r="K34" s="59">
        <v>5.5330000000000004</v>
      </c>
      <c r="L34" s="59">
        <v>0</v>
      </c>
      <c r="M34" s="59">
        <v>5.5330000000000004</v>
      </c>
      <c r="N34" s="59">
        <v>135.97399999999999</v>
      </c>
      <c r="O34" s="59">
        <v>38.207999999999998</v>
      </c>
      <c r="P34" s="59">
        <v>4.8259999999999996</v>
      </c>
      <c r="Q34" s="59">
        <v>179.00800000000001</v>
      </c>
      <c r="R34" s="59">
        <v>1.1100000000000001</v>
      </c>
      <c r="S34" s="59">
        <v>180.11799999999999</v>
      </c>
      <c r="T34" s="59">
        <v>145.11199999999999</v>
      </c>
      <c r="U34" s="59">
        <v>152.988</v>
      </c>
      <c r="V34" s="59">
        <v>95.144999999999996</v>
      </c>
      <c r="W34" s="59">
        <v>393.245</v>
      </c>
      <c r="X34" s="59">
        <v>24.693999999999999</v>
      </c>
      <c r="Y34" s="59">
        <v>417.93900000000002</v>
      </c>
      <c r="Z34" s="59">
        <v>6.6310000000000002</v>
      </c>
      <c r="AA34" s="59">
        <v>50.533999999999999</v>
      </c>
      <c r="AB34" s="59">
        <v>121.77200000000001</v>
      </c>
      <c r="AC34" s="59">
        <v>178.93700000000001</v>
      </c>
      <c r="AD34" s="59">
        <v>157.114</v>
      </c>
      <c r="AE34" s="59">
        <v>336.05099999999999</v>
      </c>
      <c r="AF34" s="59">
        <v>0.51800000000000002</v>
      </c>
      <c r="AG34" s="59">
        <v>1.8660000000000001</v>
      </c>
      <c r="AH34" s="59">
        <v>4.6890000000000001</v>
      </c>
      <c r="AI34" s="59">
        <v>7.0730000000000004</v>
      </c>
      <c r="AJ34" s="59">
        <v>45.427</v>
      </c>
      <c r="AK34" s="59">
        <v>52.5</v>
      </c>
      <c r="AL34" s="59">
        <v>0</v>
      </c>
      <c r="AM34" s="59">
        <v>0</v>
      </c>
      <c r="AN34" s="59">
        <v>0.34200000000000003</v>
      </c>
      <c r="AO34" s="59">
        <v>0.34200000000000003</v>
      </c>
      <c r="AP34" s="59">
        <v>0.83</v>
      </c>
      <c r="AQ34" s="59">
        <v>1.1719999999999999</v>
      </c>
      <c r="AR34" s="59">
        <v>292.90600000000001</v>
      </c>
      <c r="AS34" s="59">
        <v>244.458</v>
      </c>
      <c r="AT34" s="59">
        <v>226.773</v>
      </c>
      <c r="AU34" s="59">
        <v>764.13800000000003</v>
      </c>
      <c r="AV34" s="59">
        <v>229.17500000000001</v>
      </c>
      <c r="AW34" s="59">
        <v>993.31299999999999</v>
      </c>
      <c r="AX34" s="59">
        <v>0.161</v>
      </c>
      <c r="AY34" s="59">
        <v>0</v>
      </c>
      <c r="AZ34" s="59">
        <v>0</v>
      </c>
      <c r="BA34" s="59">
        <v>0.161</v>
      </c>
      <c r="BB34" s="59">
        <v>0</v>
      </c>
      <c r="BC34" s="59">
        <v>0.161</v>
      </c>
      <c r="BD34" s="59">
        <v>11.816000000000001</v>
      </c>
      <c r="BE34" s="59">
        <v>1.054</v>
      </c>
      <c r="BF34" s="59">
        <v>0</v>
      </c>
      <c r="BG34" s="59">
        <v>12.87</v>
      </c>
      <c r="BH34" s="59">
        <v>0</v>
      </c>
      <c r="BI34" s="59">
        <v>12.87</v>
      </c>
      <c r="BJ34" s="59">
        <v>178.57300000000001</v>
      </c>
      <c r="BK34" s="59">
        <v>27.664000000000001</v>
      </c>
      <c r="BL34" s="59">
        <v>3.9609999999999999</v>
      </c>
      <c r="BM34" s="59">
        <v>210.19800000000001</v>
      </c>
      <c r="BN34" s="59">
        <v>0</v>
      </c>
      <c r="BO34" s="59">
        <v>210.19800000000001</v>
      </c>
      <c r="BP34" s="59">
        <v>195.97800000000001</v>
      </c>
      <c r="BQ34" s="59">
        <v>162.322</v>
      </c>
      <c r="BR34" s="59">
        <v>76.62</v>
      </c>
      <c r="BS34" s="59">
        <v>434.92</v>
      </c>
      <c r="BT34" s="59">
        <v>18.858000000000001</v>
      </c>
      <c r="BU34" s="59">
        <v>453.779</v>
      </c>
      <c r="BV34" s="59">
        <v>8.7620000000000005</v>
      </c>
      <c r="BW34" s="59">
        <v>48.12</v>
      </c>
      <c r="BX34" s="59">
        <v>109.26300000000001</v>
      </c>
      <c r="BY34" s="59">
        <v>166.14500000000001</v>
      </c>
      <c r="BZ34" s="59">
        <v>105.864</v>
      </c>
      <c r="CA34" s="59">
        <v>272.00900000000001</v>
      </c>
      <c r="CB34" s="59">
        <v>1.2190000000000001</v>
      </c>
      <c r="CC34" s="59">
        <v>1.212</v>
      </c>
      <c r="CD34" s="59">
        <v>5.3780000000000001</v>
      </c>
      <c r="CE34" s="59">
        <v>7.8090000000000002</v>
      </c>
      <c r="CF34" s="59">
        <v>37.185000000000002</v>
      </c>
      <c r="CG34" s="59">
        <v>44.994</v>
      </c>
      <c r="CH34" s="59">
        <v>0</v>
      </c>
      <c r="CI34" s="59">
        <v>0</v>
      </c>
      <c r="CJ34" s="59">
        <v>0</v>
      </c>
      <c r="CK34" s="59">
        <v>0</v>
      </c>
      <c r="CL34" s="59">
        <v>0.93799999999999994</v>
      </c>
      <c r="CM34" s="59">
        <v>0.93799999999999994</v>
      </c>
      <c r="CN34" s="59">
        <v>396.50799999999998</v>
      </c>
      <c r="CO34" s="59">
        <v>240.37299999999999</v>
      </c>
      <c r="CP34" s="59">
        <v>195.22200000000001</v>
      </c>
      <c r="CQ34" s="59">
        <v>832.10299999999995</v>
      </c>
      <c r="CR34" s="59">
        <v>162.846</v>
      </c>
      <c r="CS34" s="59">
        <v>994.94899999999996</v>
      </c>
      <c r="CT34" s="59">
        <v>0.161</v>
      </c>
      <c r="CU34" s="59">
        <v>0</v>
      </c>
      <c r="CV34" s="59">
        <v>0</v>
      </c>
      <c r="CW34" s="59">
        <v>0.161</v>
      </c>
      <c r="CX34" s="59">
        <v>0</v>
      </c>
      <c r="CY34" s="59">
        <v>0.161</v>
      </c>
      <c r="CZ34" s="59">
        <v>16.486999999999998</v>
      </c>
      <c r="DA34" s="59">
        <v>1.9159999999999999</v>
      </c>
      <c r="DB34" s="59">
        <v>0</v>
      </c>
      <c r="DC34" s="59">
        <v>18.402999999999999</v>
      </c>
      <c r="DD34" s="59">
        <v>0</v>
      </c>
      <c r="DE34" s="59">
        <v>18.402999999999999</v>
      </c>
      <c r="DF34" s="59">
        <v>314.54700000000003</v>
      </c>
      <c r="DG34" s="59">
        <v>65.872</v>
      </c>
      <c r="DH34" s="59">
        <v>8.7870000000000008</v>
      </c>
      <c r="DI34" s="59">
        <v>389.20600000000002</v>
      </c>
      <c r="DJ34" s="59">
        <v>1.1100000000000001</v>
      </c>
      <c r="DK34" s="59">
        <v>390.31599999999997</v>
      </c>
      <c r="DL34" s="59">
        <v>341.09</v>
      </c>
      <c r="DM34" s="59">
        <v>315.31</v>
      </c>
      <c r="DN34" s="59">
        <v>171.76599999999999</v>
      </c>
      <c r="DO34" s="59">
        <v>828.16600000000005</v>
      </c>
      <c r="DP34" s="59">
        <v>43.552</v>
      </c>
      <c r="DQ34" s="59">
        <v>871.71799999999996</v>
      </c>
      <c r="DR34" s="59">
        <v>15.393000000000001</v>
      </c>
      <c r="DS34" s="59">
        <v>98.653999999999996</v>
      </c>
      <c r="DT34" s="59">
        <v>231.035</v>
      </c>
      <c r="DU34" s="59">
        <v>345.08100000000002</v>
      </c>
      <c r="DV34" s="59">
        <v>262.97899999999998</v>
      </c>
      <c r="DW34" s="59">
        <v>608.05999999999995</v>
      </c>
      <c r="DX34" s="59">
        <v>1.7370000000000001</v>
      </c>
      <c r="DY34" s="59">
        <v>3.0779999999999998</v>
      </c>
      <c r="DZ34" s="59">
        <v>10.067</v>
      </c>
      <c r="EA34" s="59">
        <v>14.881</v>
      </c>
      <c r="EB34" s="59">
        <v>82.611999999999995</v>
      </c>
      <c r="EC34" s="59">
        <v>97.494</v>
      </c>
      <c r="ED34" s="59">
        <v>0</v>
      </c>
      <c r="EE34" s="59">
        <v>0</v>
      </c>
      <c r="EF34" s="59">
        <v>0.34200000000000003</v>
      </c>
      <c r="EG34" s="59">
        <v>0.34200000000000003</v>
      </c>
      <c r="EH34" s="59">
        <v>1.768</v>
      </c>
      <c r="EI34" s="59">
        <v>2.11</v>
      </c>
      <c r="EJ34" s="59">
        <v>689.41499999999996</v>
      </c>
      <c r="EK34" s="59">
        <v>484.83</v>
      </c>
      <c r="EL34" s="59">
        <v>421.99599999999998</v>
      </c>
      <c r="EM34" s="59">
        <v>1596.241</v>
      </c>
      <c r="EN34" s="59">
        <v>392.02100000000002</v>
      </c>
      <c r="EO34" s="59">
        <v>1988.2619999999999</v>
      </c>
      <c r="EP34" s="59">
        <v>0</v>
      </c>
      <c r="EQ34" s="59">
        <v>0</v>
      </c>
      <c r="ER34" s="59">
        <v>0</v>
      </c>
      <c r="ES34" s="59">
        <v>0</v>
      </c>
      <c r="ET34" s="59">
        <v>0</v>
      </c>
      <c r="EU34" s="59">
        <v>0</v>
      </c>
      <c r="EV34" s="59">
        <v>3.6469999999999998</v>
      </c>
      <c r="EW34" s="59">
        <v>0</v>
      </c>
      <c r="EX34" s="59">
        <v>0</v>
      </c>
      <c r="EY34" s="59">
        <v>3.6469999999999998</v>
      </c>
      <c r="EZ34" s="59">
        <v>0</v>
      </c>
      <c r="FA34" s="59">
        <v>3.6469999999999998</v>
      </c>
      <c r="FB34" s="59">
        <v>17.16</v>
      </c>
      <c r="FC34" s="59">
        <v>3.093</v>
      </c>
      <c r="FD34" s="59">
        <v>0</v>
      </c>
      <c r="FE34" s="59">
        <v>20.253</v>
      </c>
      <c r="FF34" s="59">
        <v>0</v>
      </c>
      <c r="FG34" s="59">
        <v>20.253</v>
      </c>
      <c r="FH34" s="59">
        <v>11.342000000000001</v>
      </c>
      <c r="FI34" s="59">
        <v>17.911999999999999</v>
      </c>
      <c r="FJ34" s="59">
        <v>3.7629999999999999</v>
      </c>
      <c r="FK34" s="59">
        <v>33.017000000000003</v>
      </c>
      <c r="FL34" s="59">
        <v>1.956</v>
      </c>
      <c r="FM34" s="59">
        <v>34.972999999999999</v>
      </c>
      <c r="FN34" s="59">
        <v>0</v>
      </c>
      <c r="FO34" s="59">
        <v>3.7770000000000001</v>
      </c>
      <c r="FP34" s="59">
        <v>6.798</v>
      </c>
      <c r="FQ34" s="59">
        <v>10.574999999999999</v>
      </c>
      <c r="FR34" s="59">
        <v>8.73</v>
      </c>
      <c r="FS34" s="59">
        <v>19.305</v>
      </c>
      <c r="FT34" s="59">
        <v>0.59499999999999997</v>
      </c>
      <c r="FU34" s="59">
        <v>0</v>
      </c>
      <c r="FV34" s="59">
        <v>0.47899999999999998</v>
      </c>
      <c r="FW34" s="59">
        <v>1.0740000000000001</v>
      </c>
      <c r="FX34" s="59">
        <v>2.4689999999999999</v>
      </c>
      <c r="FY34" s="59">
        <v>3.5430000000000001</v>
      </c>
      <c r="FZ34" s="59">
        <v>0</v>
      </c>
      <c r="GA34" s="59">
        <v>0</v>
      </c>
      <c r="GB34" s="59">
        <v>0</v>
      </c>
      <c r="GC34" s="59">
        <v>0</v>
      </c>
      <c r="GD34" s="59">
        <v>0</v>
      </c>
      <c r="GE34" s="59">
        <v>0</v>
      </c>
      <c r="GF34" s="59">
        <v>32.744</v>
      </c>
      <c r="GG34" s="59">
        <v>24.780999999999999</v>
      </c>
      <c r="GH34" s="59">
        <v>11.04</v>
      </c>
      <c r="GI34" s="59">
        <v>68.566000000000003</v>
      </c>
      <c r="GJ34" s="59">
        <v>13.154999999999999</v>
      </c>
      <c r="GK34" s="59">
        <v>81.721000000000004</v>
      </c>
      <c r="GL34" s="59">
        <v>2.1</v>
      </c>
      <c r="GM34" s="59">
        <v>0</v>
      </c>
      <c r="GN34" s="59">
        <v>0</v>
      </c>
      <c r="GO34" s="59">
        <v>2.1</v>
      </c>
      <c r="GP34" s="59">
        <v>0</v>
      </c>
      <c r="GQ34" s="59">
        <v>2.1</v>
      </c>
      <c r="GR34" s="59">
        <v>14.019</v>
      </c>
      <c r="GS34" s="59">
        <v>0.10299999999999999</v>
      </c>
      <c r="GT34" s="59">
        <v>0</v>
      </c>
      <c r="GU34" s="59">
        <v>14.122</v>
      </c>
      <c r="GV34" s="59">
        <v>0</v>
      </c>
      <c r="GW34" s="59">
        <v>14.122</v>
      </c>
      <c r="GX34" s="59">
        <v>165.179</v>
      </c>
      <c r="GY34" s="59">
        <v>16.645</v>
      </c>
      <c r="GZ34" s="59">
        <v>0</v>
      </c>
      <c r="HA34" s="59">
        <v>181.82400000000001</v>
      </c>
      <c r="HB34" s="59">
        <v>0</v>
      </c>
      <c r="HC34" s="59">
        <v>181.82400000000001</v>
      </c>
      <c r="HD34" s="59">
        <v>114.224</v>
      </c>
      <c r="HE34" s="59">
        <v>61.463999999999999</v>
      </c>
      <c r="HF34" s="59">
        <v>33.462000000000003</v>
      </c>
      <c r="HG34" s="59">
        <v>209.15</v>
      </c>
      <c r="HH34" s="59">
        <v>4.2629999999999999</v>
      </c>
      <c r="HI34" s="59">
        <v>213.41399999999999</v>
      </c>
      <c r="HJ34" s="59">
        <v>4.2489999999999997</v>
      </c>
      <c r="HK34" s="59">
        <v>21.795000000000002</v>
      </c>
      <c r="HL34" s="59">
        <v>41.484000000000002</v>
      </c>
      <c r="HM34" s="59">
        <v>67.528000000000006</v>
      </c>
      <c r="HN34" s="59">
        <v>49.204999999999998</v>
      </c>
      <c r="HO34" s="59">
        <v>116.732</v>
      </c>
      <c r="HP34" s="59">
        <v>1.6339999999999999</v>
      </c>
      <c r="HQ34" s="59">
        <v>1.2929999999999999</v>
      </c>
      <c r="HR34" s="59">
        <v>3.1379999999999999</v>
      </c>
      <c r="HS34" s="59">
        <v>6.0659999999999998</v>
      </c>
      <c r="HT34" s="59">
        <v>30.038</v>
      </c>
      <c r="HU34" s="59">
        <v>36.103999999999999</v>
      </c>
      <c r="HV34" s="59">
        <v>0.248</v>
      </c>
      <c r="HW34" s="59">
        <v>0.59699999999999998</v>
      </c>
      <c r="HX34" s="59">
        <v>3.4670000000000001</v>
      </c>
      <c r="HY34" s="59">
        <v>4.3120000000000003</v>
      </c>
      <c r="HZ34" s="59">
        <v>0.60099999999999998</v>
      </c>
      <c r="IA34" s="59">
        <v>4.9130000000000003</v>
      </c>
      <c r="IB34" s="59">
        <v>301.654</v>
      </c>
      <c r="IC34" s="59">
        <v>101.89700000000001</v>
      </c>
      <c r="ID34" s="59">
        <v>81.551000000000002</v>
      </c>
      <c r="IE34" s="59">
        <v>485.10199999999998</v>
      </c>
      <c r="IF34" s="59">
        <v>84.106999999999999</v>
      </c>
      <c r="IG34" s="59">
        <v>569.20799999999997</v>
      </c>
      <c r="IH34" s="59">
        <v>2.2610000000000001</v>
      </c>
      <c r="II34" s="59">
        <v>0</v>
      </c>
      <c r="IJ34" s="59">
        <v>0</v>
      </c>
      <c r="IK34" s="59">
        <v>2.2610000000000001</v>
      </c>
      <c r="IL34" s="59">
        <v>0</v>
      </c>
      <c r="IM34" s="59">
        <v>2.2610000000000001</v>
      </c>
      <c r="IN34" s="59">
        <v>34.152999999999999</v>
      </c>
      <c r="IO34" s="59">
        <v>2.0190000000000001</v>
      </c>
      <c r="IP34" s="59">
        <v>0</v>
      </c>
      <c r="IQ34" s="59">
        <v>36.171999999999997</v>
      </c>
    </row>
    <row r="35" spans="1:251">
      <c r="A35" s="9">
        <v>44440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  <c r="H35" s="59">
        <v>2.2770000000000001</v>
      </c>
      <c r="I35" s="59">
        <v>1.083</v>
      </c>
      <c r="J35" s="59">
        <v>0.38700000000000001</v>
      </c>
      <c r="K35" s="59">
        <v>3.7469999999999999</v>
      </c>
      <c r="L35" s="59">
        <v>0</v>
      </c>
      <c r="M35" s="59">
        <v>3.7469999999999999</v>
      </c>
      <c r="N35" s="59">
        <v>137.38999999999999</v>
      </c>
      <c r="O35" s="59">
        <v>31.59</v>
      </c>
      <c r="P35" s="59">
        <v>6.6420000000000003</v>
      </c>
      <c r="Q35" s="59">
        <v>175.62200000000001</v>
      </c>
      <c r="R35" s="59">
        <v>0.77</v>
      </c>
      <c r="S35" s="59">
        <v>176.392</v>
      </c>
      <c r="T35" s="59">
        <v>156.15299999999999</v>
      </c>
      <c r="U35" s="59">
        <v>156.34800000000001</v>
      </c>
      <c r="V35" s="59">
        <v>93.796000000000006</v>
      </c>
      <c r="W35" s="59">
        <v>406.29700000000003</v>
      </c>
      <c r="X35" s="59">
        <v>28.106999999999999</v>
      </c>
      <c r="Y35" s="59">
        <v>434.40300000000002</v>
      </c>
      <c r="Z35" s="59">
        <v>7.2359999999999998</v>
      </c>
      <c r="AA35" s="59">
        <v>57.179000000000002</v>
      </c>
      <c r="AB35" s="59">
        <v>120.129</v>
      </c>
      <c r="AC35" s="59">
        <v>184.54400000000001</v>
      </c>
      <c r="AD35" s="59">
        <v>148.059</v>
      </c>
      <c r="AE35" s="59">
        <v>332.60399999999998</v>
      </c>
      <c r="AF35" s="59">
        <v>0</v>
      </c>
      <c r="AG35" s="59">
        <v>2.0990000000000002</v>
      </c>
      <c r="AH35" s="59">
        <v>7.306</v>
      </c>
      <c r="AI35" s="59">
        <v>9.4049999999999994</v>
      </c>
      <c r="AJ35" s="59">
        <v>47.247</v>
      </c>
      <c r="AK35" s="59">
        <v>56.652000000000001</v>
      </c>
      <c r="AL35" s="59">
        <v>0</v>
      </c>
      <c r="AM35" s="59">
        <v>0</v>
      </c>
      <c r="AN35" s="59">
        <v>0</v>
      </c>
      <c r="AO35" s="59">
        <v>0</v>
      </c>
      <c r="AP35" s="59">
        <v>0.13800000000000001</v>
      </c>
      <c r="AQ35" s="59">
        <v>0.13800000000000001</v>
      </c>
      <c r="AR35" s="59">
        <v>303.05599999999998</v>
      </c>
      <c r="AS35" s="59">
        <v>248.3</v>
      </c>
      <c r="AT35" s="59">
        <v>228.26</v>
      </c>
      <c r="AU35" s="59">
        <v>779.61500000000001</v>
      </c>
      <c r="AV35" s="59">
        <v>224.321</v>
      </c>
      <c r="AW35" s="59">
        <v>1003.936</v>
      </c>
      <c r="AX35" s="59">
        <v>0</v>
      </c>
      <c r="AY35" s="59">
        <v>0</v>
      </c>
      <c r="AZ35" s="59">
        <v>0</v>
      </c>
      <c r="BA35" s="59">
        <v>0</v>
      </c>
      <c r="BB35" s="59">
        <v>0</v>
      </c>
      <c r="BC35" s="59">
        <v>0</v>
      </c>
      <c r="BD35" s="59">
        <v>9.3179999999999996</v>
      </c>
      <c r="BE35" s="59">
        <v>0.65800000000000003</v>
      </c>
      <c r="BF35" s="59">
        <v>0</v>
      </c>
      <c r="BG35" s="59">
        <v>9.9760000000000009</v>
      </c>
      <c r="BH35" s="59">
        <v>0.57499999999999996</v>
      </c>
      <c r="BI35" s="59">
        <v>10.551</v>
      </c>
      <c r="BJ35" s="59">
        <v>184.393</v>
      </c>
      <c r="BK35" s="59">
        <v>20.72</v>
      </c>
      <c r="BL35" s="59">
        <v>4.8380000000000001</v>
      </c>
      <c r="BM35" s="59">
        <v>209.95</v>
      </c>
      <c r="BN35" s="59">
        <v>0</v>
      </c>
      <c r="BO35" s="59">
        <v>209.95</v>
      </c>
      <c r="BP35" s="59">
        <v>197.14099999999999</v>
      </c>
      <c r="BQ35" s="59">
        <v>157.864</v>
      </c>
      <c r="BR35" s="59">
        <v>67.382000000000005</v>
      </c>
      <c r="BS35" s="59">
        <v>422.387</v>
      </c>
      <c r="BT35" s="59">
        <v>14.85</v>
      </c>
      <c r="BU35" s="59">
        <v>437.238</v>
      </c>
      <c r="BV35" s="59">
        <v>7.2080000000000002</v>
      </c>
      <c r="BW35" s="59">
        <v>49.387999999999998</v>
      </c>
      <c r="BX35" s="59">
        <v>95.766999999999996</v>
      </c>
      <c r="BY35" s="59">
        <v>152.364</v>
      </c>
      <c r="BZ35" s="59">
        <v>104.239</v>
      </c>
      <c r="CA35" s="59">
        <v>256.60199999999998</v>
      </c>
      <c r="CB35" s="59">
        <v>1.7450000000000001</v>
      </c>
      <c r="CC35" s="59">
        <v>0</v>
      </c>
      <c r="CD35" s="59">
        <v>1.8879999999999999</v>
      </c>
      <c r="CE35" s="59">
        <v>3.6320000000000001</v>
      </c>
      <c r="CF35" s="59">
        <v>35.639000000000003</v>
      </c>
      <c r="CG35" s="59">
        <v>39.271999999999998</v>
      </c>
      <c r="CH35" s="59">
        <v>0</v>
      </c>
      <c r="CI35" s="59">
        <v>0</v>
      </c>
      <c r="CJ35" s="59">
        <v>0</v>
      </c>
      <c r="CK35" s="59">
        <v>0</v>
      </c>
      <c r="CL35" s="59">
        <v>0.88900000000000001</v>
      </c>
      <c r="CM35" s="59">
        <v>0.88900000000000001</v>
      </c>
      <c r="CN35" s="59">
        <v>399.80500000000001</v>
      </c>
      <c r="CO35" s="59">
        <v>228.63</v>
      </c>
      <c r="CP35" s="59">
        <v>169.875</v>
      </c>
      <c r="CQ35" s="59">
        <v>798.31</v>
      </c>
      <c r="CR35" s="59">
        <v>156.19200000000001</v>
      </c>
      <c r="CS35" s="59">
        <v>954.50300000000004</v>
      </c>
      <c r="CT35" s="59">
        <v>0</v>
      </c>
      <c r="CU35" s="59">
        <v>0</v>
      </c>
      <c r="CV35" s="59">
        <v>0</v>
      </c>
      <c r="CW35" s="59">
        <v>0</v>
      </c>
      <c r="CX35" s="59">
        <v>0</v>
      </c>
      <c r="CY35" s="59">
        <v>0</v>
      </c>
      <c r="CZ35" s="59">
        <v>11.595000000000001</v>
      </c>
      <c r="DA35" s="59">
        <v>1.742</v>
      </c>
      <c r="DB35" s="59">
        <v>0.38700000000000001</v>
      </c>
      <c r="DC35" s="59">
        <v>13.724</v>
      </c>
      <c r="DD35" s="59">
        <v>0.57499999999999996</v>
      </c>
      <c r="DE35" s="59">
        <v>14.298999999999999</v>
      </c>
      <c r="DF35" s="59">
        <v>321.78300000000002</v>
      </c>
      <c r="DG35" s="59">
        <v>52.31</v>
      </c>
      <c r="DH35" s="59">
        <v>11.478999999999999</v>
      </c>
      <c r="DI35" s="59">
        <v>385.57299999999998</v>
      </c>
      <c r="DJ35" s="59">
        <v>0.77</v>
      </c>
      <c r="DK35" s="59">
        <v>386.34300000000002</v>
      </c>
      <c r="DL35" s="59">
        <v>353.29399999999998</v>
      </c>
      <c r="DM35" s="59">
        <v>314.21199999999999</v>
      </c>
      <c r="DN35" s="59">
        <v>161.178</v>
      </c>
      <c r="DO35" s="59">
        <v>828.68399999999997</v>
      </c>
      <c r="DP35" s="59">
        <v>42.957000000000001</v>
      </c>
      <c r="DQ35" s="59">
        <v>871.64099999999996</v>
      </c>
      <c r="DR35" s="59">
        <v>14.444000000000001</v>
      </c>
      <c r="DS35" s="59">
        <v>106.56699999999999</v>
      </c>
      <c r="DT35" s="59">
        <v>215.89599999999999</v>
      </c>
      <c r="DU35" s="59">
        <v>336.90800000000002</v>
      </c>
      <c r="DV35" s="59">
        <v>252.298</v>
      </c>
      <c r="DW35" s="59">
        <v>589.20600000000002</v>
      </c>
      <c r="DX35" s="59">
        <v>1.7450000000000001</v>
      </c>
      <c r="DY35" s="59">
        <v>2.0990000000000002</v>
      </c>
      <c r="DZ35" s="59">
        <v>9.1929999999999996</v>
      </c>
      <c r="EA35" s="59">
        <v>13.037000000000001</v>
      </c>
      <c r="EB35" s="59">
        <v>82.887</v>
      </c>
      <c r="EC35" s="59">
        <v>95.923000000000002</v>
      </c>
      <c r="ED35" s="59">
        <v>0</v>
      </c>
      <c r="EE35" s="59">
        <v>0</v>
      </c>
      <c r="EF35" s="59">
        <v>0</v>
      </c>
      <c r="EG35" s="59">
        <v>0</v>
      </c>
      <c r="EH35" s="59">
        <v>1.0269999999999999</v>
      </c>
      <c r="EI35" s="59">
        <v>1.0269999999999999</v>
      </c>
      <c r="EJ35" s="59">
        <v>702.86099999999999</v>
      </c>
      <c r="EK35" s="59">
        <v>476.93</v>
      </c>
      <c r="EL35" s="59">
        <v>398.13499999999999</v>
      </c>
      <c r="EM35" s="59">
        <v>1577.9259999999999</v>
      </c>
      <c r="EN35" s="59">
        <v>380.51299999999998</v>
      </c>
      <c r="EO35" s="59">
        <v>1958.4390000000001</v>
      </c>
      <c r="EP35" s="59">
        <v>0</v>
      </c>
      <c r="EQ35" s="59">
        <v>0</v>
      </c>
      <c r="ER35" s="59">
        <v>0</v>
      </c>
      <c r="ES35" s="59">
        <v>0</v>
      </c>
      <c r="ET35" s="59">
        <v>0</v>
      </c>
      <c r="EU35" s="59">
        <v>0</v>
      </c>
      <c r="EV35" s="59">
        <v>2.0129999999999999</v>
      </c>
      <c r="EW35" s="59">
        <v>0</v>
      </c>
      <c r="EX35" s="59">
        <v>0</v>
      </c>
      <c r="EY35" s="59">
        <v>2.0129999999999999</v>
      </c>
      <c r="EZ35" s="59">
        <v>0</v>
      </c>
      <c r="FA35" s="59">
        <v>2.0129999999999999</v>
      </c>
      <c r="FB35" s="59">
        <v>8.2739999999999991</v>
      </c>
      <c r="FC35" s="59">
        <v>4.67</v>
      </c>
      <c r="FD35" s="59">
        <v>0.25900000000000001</v>
      </c>
      <c r="FE35" s="59">
        <v>13.204000000000001</v>
      </c>
      <c r="FF35" s="59">
        <v>0</v>
      </c>
      <c r="FG35" s="59">
        <v>13.204000000000001</v>
      </c>
      <c r="FH35" s="59">
        <v>10.379</v>
      </c>
      <c r="FI35" s="59">
        <v>10.012</v>
      </c>
      <c r="FJ35" s="59">
        <v>4.694</v>
      </c>
      <c r="FK35" s="59">
        <v>25.085000000000001</v>
      </c>
      <c r="FL35" s="59">
        <v>2.0920000000000001</v>
      </c>
      <c r="FM35" s="59">
        <v>27.175999999999998</v>
      </c>
      <c r="FN35" s="59">
        <v>0.53400000000000003</v>
      </c>
      <c r="FO35" s="59">
        <v>2.141</v>
      </c>
      <c r="FP35" s="59">
        <v>4.1669999999999998</v>
      </c>
      <c r="FQ35" s="59">
        <v>6.8410000000000002</v>
      </c>
      <c r="FR35" s="59">
        <v>9.2940000000000005</v>
      </c>
      <c r="FS35" s="59">
        <v>16.135000000000002</v>
      </c>
      <c r="FT35" s="59">
        <v>0.71499999999999997</v>
      </c>
      <c r="FU35" s="59">
        <v>0</v>
      </c>
      <c r="FV35" s="59">
        <v>0</v>
      </c>
      <c r="FW35" s="59">
        <v>0.71499999999999997</v>
      </c>
      <c r="FX35" s="59">
        <v>1.571</v>
      </c>
      <c r="FY35" s="59">
        <v>2.286</v>
      </c>
      <c r="FZ35" s="59">
        <v>0</v>
      </c>
      <c r="GA35" s="59">
        <v>0</v>
      </c>
      <c r="GB35" s="59">
        <v>0</v>
      </c>
      <c r="GC35" s="59">
        <v>0</v>
      </c>
      <c r="GD35" s="59">
        <v>0</v>
      </c>
      <c r="GE35" s="59">
        <v>0</v>
      </c>
      <c r="GF35" s="59">
        <v>21.916</v>
      </c>
      <c r="GG35" s="59">
        <v>16.823</v>
      </c>
      <c r="GH35" s="59">
        <v>9.1199999999999992</v>
      </c>
      <c r="GI35" s="59">
        <v>47.859000000000002</v>
      </c>
      <c r="GJ35" s="59">
        <v>12.956</v>
      </c>
      <c r="GK35" s="59">
        <v>60.814999999999998</v>
      </c>
      <c r="GL35" s="59">
        <v>1.8959999999999999</v>
      </c>
      <c r="GM35" s="59">
        <v>0</v>
      </c>
      <c r="GN35" s="59">
        <v>0</v>
      </c>
      <c r="GO35" s="59">
        <v>1.8959999999999999</v>
      </c>
      <c r="GP35" s="59">
        <v>0</v>
      </c>
      <c r="GQ35" s="59">
        <v>1.8959999999999999</v>
      </c>
      <c r="GR35" s="59">
        <v>15.99</v>
      </c>
      <c r="GS35" s="59">
        <v>0</v>
      </c>
      <c r="GT35" s="59">
        <v>0</v>
      </c>
      <c r="GU35" s="59">
        <v>15.99</v>
      </c>
      <c r="GV35" s="59">
        <v>0</v>
      </c>
      <c r="GW35" s="59">
        <v>15.99</v>
      </c>
      <c r="GX35" s="59">
        <v>167.505</v>
      </c>
      <c r="GY35" s="59">
        <v>16.096</v>
      </c>
      <c r="GZ35" s="59">
        <v>1.5</v>
      </c>
      <c r="HA35" s="59">
        <v>185.101</v>
      </c>
      <c r="HB35" s="59">
        <v>0</v>
      </c>
      <c r="HC35" s="59">
        <v>185.101</v>
      </c>
      <c r="HD35" s="59">
        <v>119.61</v>
      </c>
      <c r="HE35" s="59">
        <v>84.613</v>
      </c>
      <c r="HF35" s="59">
        <v>32.591999999999999</v>
      </c>
      <c r="HG35" s="59">
        <v>236.81399999999999</v>
      </c>
      <c r="HH35" s="59">
        <v>8.4109999999999996</v>
      </c>
      <c r="HI35" s="59">
        <v>245.22499999999999</v>
      </c>
      <c r="HJ35" s="59">
        <v>6.19</v>
      </c>
      <c r="HK35" s="59">
        <v>25.861999999999998</v>
      </c>
      <c r="HL35" s="59">
        <v>43.692</v>
      </c>
      <c r="HM35" s="59">
        <v>75.744</v>
      </c>
      <c r="HN35" s="59">
        <v>48.237000000000002</v>
      </c>
      <c r="HO35" s="59">
        <v>123.982</v>
      </c>
      <c r="HP35" s="59">
        <v>1.27</v>
      </c>
      <c r="HQ35" s="59">
        <v>0.97799999999999998</v>
      </c>
      <c r="HR35" s="59">
        <v>3.9870000000000001</v>
      </c>
      <c r="HS35" s="59">
        <v>6.2350000000000003</v>
      </c>
      <c r="HT35" s="59">
        <v>28.306999999999999</v>
      </c>
      <c r="HU35" s="59">
        <v>34.542000000000002</v>
      </c>
      <c r="HV35" s="59">
        <v>0</v>
      </c>
      <c r="HW35" s="59">
        <v>0.65</v>
      </c>
      <c r="HX35" s="59">
        <v>2.31</v>
      </c>
      <c r="HY35" s="59">
        <v>2.96</v>
      </c>
      <c r="HZ35" s="59">
        <v>0.96599999999999997</v>
      </c>
      <c r="IA35" s="59">
        <v>3.927</v>
      </c>
      <c r="IB35" s="59">
        <v>312.46100000000001</v>
      </c>
      <c r="IC35" s="59">
        <v>128.19900000000001</v>
      </c>
      <c r="ID35" s="59">
        <v>84.08</v>
      </c>
      <c r="IE35" s="59">
        <v>524.74099999999999</v>
      </c>
      <c r="IF35" s="59">
        <v>85.921000000000006</v>
      </c>
      <c r="IG35" s="59">
        <v>610.66200000000003</v>
      </c>
      <c r="IH35" s="59">
        <v>1.8959999999999999</v>
      </c>
      <c r="II35" s="59">
        <v>0</v>
      </c>
      <c r="IJ35" s="59">
        <v>0</v>
      </c>
      <c r="IK35" s="59">
        <v>1.8959999999999999</v>
      </c>
      <c r="IL35" s="59">
        <v>0</v>
      </c>
      <c r="IM35" s="59">
        <v>1.8959999999999999</v>
      </c>
      <c r="IN35" s="59">
        <v>30.747</v>
      </c>
      <c r="IO35" s="59">
        <v>1.742</v>
      </c>
      <c r="IP35" s="59">
        <v>0.38700000000000001</v>
      </c>
      <c r="IQ35" s="59">
        <v>32.875999999999998</v>
      </c>
    </row>
    <row r="36" spans="1:251">
      <c r="A36" s="9">
        <v>44531</v>
      </c>
      <c r="B36" s="59">
        <v>0.69699999999999995</v>
      </c>
      <c r="C36" s="59">
        <v>0</v>
      </c>
      <c r="D36" s="59">
        <v>0</v>
      </c>
      <c r="E36" s="59">
        <v>0.69699999999999995</v>
      </c>
      <c r="F36" s="59">
        <v>0</v>
      </c>
      <c r="G36" s="59">
        <v>0.69699999999999995</v>
      </c>
      <c r="H36" s="59">
        <v>5.2859999999999996</v>
      </c>
      <c r="I36" s="59">
        <v>0.12</v>
      </c>
      <c r="J36" s="59">
        <v>0</v>
      </c>
      <c r="K36" s="59">
        <v>5.4059999999999997</v>
      </c>
      <c r="L36" s="59">
        <v>0</v>
      </c>
      <c r="M36" s="59">
        <v>5.4059999999999997</v>
      </c>
      <c r="N36" s="59">
        <v>134.86199999999999</v>
      </c>
      <c r="O36" s="59">
        <v>32.685000000000002</v>
      </c>
      <c r="P36" s="59">
        <v>5.7869999999999999</v>
      </c>
      <c r="Q36" s="59">
        <v>173.333</v>
      </c>
      <c r="R36" s="59">
        <v>0</v>
      </c>
      <c r="S36" s="59">
        <v>173.333</v>
      </c>
      <c r="T36" s="59">
        <v>153.37200000000001</v>
      </c>
      <c r="U36" s="59">
        <v>168.89</v>
      </c>
      <c r="V36" s="59">
        <v>98.721000000000004</v>
      </c>
      <c r="W36" s="59">
        <v>420.983</v>
      </c>
      <c r="X36" s="59">
        <v>19.859000000000002</v>
      </c>
      <c r="Y36" s="59">
        <v>440.84199999999998</v>
      </c>
      <c r="Z36" s="59">
        <v>8.8160000000000007</v>
      </c>
      <c r="AA36" s="59">
        <v>48.985999999999997</v>
      </c>
      <c r="AB36" s="59">
        <v>125.161</v>
      </c>
      <c r="AC36" s="59">
        <v>182.964</v>
      </c>
      <c r="AD36" s="59">
        <v>152.16999999999999</v>
      </c>
      <c r="AE36" s="59">
        <v>335.13299999999998</v>
      </c>
      <c r="AF36" s="59">
        <v>0</v>
      </c>
      <c r="AG36" s="59">
        <v>0.78</v>
      </c>
      <c r="AH36" s="59">
        <v>5.7220000000000004</v>
      </c>
      <c r="AI36" s="59">
        <v>6.5019999999999998</v>
      </c>
      <c r="AJ36" s="59">
        <v>36.848999999999997</v>
      </c>
      <c r="AK36" s="59">
        <v>43.350999999999999</v>
      </c>
      <c r="AL36" s="59">
        <v>0</v>
      </c>
      <c r="AM36" s="59">
        <v>0</v>
      </c>
      <c r="AN36" s="59">
        <v>0</v>
      </c>
      <c r="AO36" s="59">
        <v>0</v>
      </c>
      <c r="AP36" s="59">
        <v>1.04</v>
      </c>
      <c r="AQ36" s="59">
        <v>1.04</v>
      </c>
      <c r="AR36" s="59">
        <v>303.03300000000002</v>
      </c>
      <c r="AS36" s="59">
        <v>251.46100000000001</v>
      </c>
      <c r="AT36" s="59">
        <v>235.39099999999999</v>
      </c>
      <c r="AU36" s="59">
        <v>789.88599999999997</v>
      </c>
      <c r="AV36" s="59">
        <v>209.917</v>
      </c>
      <c r="AW36" s="59">
        <v>999.803</v>
      </c>
      <c r="AX36" s="59">
        <v>0.61</v>
      </c>
      <c r="AY36" s="59">
        <v>0</v>
      </c>
      <c r="AZ36" s="59">
        <v>0</v>
      </c>
      <c r="BA36" s="59">
        <v>0.61</v>
      </c>
      <c r="BB36" s="59">
        <v>0.20699999999999999</v>
      </c>
      <c r="BC36" s="59">
        <v>0.81599999999999995</v>
      </c>
      <c r="BD36" s="59">
        <v>7.72</v>
      </c>
      <c r="BE36" s="59">
        <v>0</v>
      </c>
      <c r="BF36" s="59">
        <v>0</v>
      </c>
      <c r="BG36" s="59">
        <v>7.72</v>
      </c>
      <c r="BH36" s="59">
        <v>0</v>
      </c>
      <c r="BI36" s="59">
        <v>7.72</v>
      </c>
      <c r="BJ36" s="59">
        <v>186.21</v>
      </c>
      <c r="BK36" s="59">
        <v>28.728000000000002</v>
      </c>
      <c r="BL36" s="59">
        <v>4.8390000000000004</v>
      </c>
      <c r="BM36" s="59">
        <v>219.77699999999999</v>
      </c>
      <c r="BN36" s="59">
        <v>0</v>
      </c>
      <c r="BO36" s="59">
        <v>219.77699999999999</v>
      </c>
      <c r="BP36" s="59">
        <v>196.85400000000001</v>
      </c>
      <c r="BQ36" s="59">
        <v>158.005</v>
      </c>
      <c r="BR36" s="59">
        <v>71.296999999999997</v>
      </c>
      <c r="BS36" s="59">
        <v>426.15600000000001</v>
      </c>
      <c r="BT36" s="59">
        <v>13.778</v>
      </c>
      <c r="BU36" s="59">
        <v>439.93400000000003</v>
      </c>
      <c r="BV36" s="59">
        <v>9.19</v>
      </c>
      <c r="BW36" s="59">
        <v>46.487000000000002</v>
      </c>
      <c r="BX36" s="59">
        <v>93.616</v>
      </c>
      <c r="BY36" s="59">
        <v>149.29300000000001</v>
      </c>
      <c r="BZ36" s="59">
        <v>111.363</v>
      </c>
      <c r="CA36" s="59">
        <v>260.65600000000001</v>
      </c>
      <c r="CB36" s="59">
        <v>1.7170000000000001</v>
      </c>
      <c r="CC36" s="59">
        <v>0</v>
      </c>
      <c r="CD36" s="59">
        <v>4.415</v>
      </c>
      <c r="CE36" s="59">
        <v>6.1319999999999997</v>
      </c>
      <c r="CF36" s="59">
        <v>37.1</v>
      </c>
      <c r="CG36" s="59">
        <v>43.231999999999999</v>
      </c>
      <c r="CH36" s="59">
        <v>0</v>
      </c>
      <c r="CI36" s="59">
        <v>0</v>
      </c>
      <c r="CJ36" s="59">
        <v>0</v>
      </c>
      <c r="CK36" s="59">
        <v>0</v>
      </c>
      <c r="CL36" s="59">
        <v>0</v>
      </c>
      <c r="CM36" s="59">
        <v>0</v>
      </c>
      <c r="CN36" s="59">
        <v>402.3</v>
      </c>
      <c r="CO36" s="59">
        <v>233.22</v>
      </c>
      <c r="CP36" s="59">
        <v>174.167</v>
      </c>
      <c r="CQ36" s="59">
        <v>809.68799999999999</v>
      </c>
      <c r="CR36" s="59">
        <v>162.44800000000001</v>
      </c>
      <c r="CS36" s="59">
        <v>972.13599999999997</v>
      </c>
      <c r="CT36" s="59">
        <v>1.3069999999999999</v>
      </c>
      <c r="CU36" s="59">
        <v>0</v>
      </c>
      <c r="CV36" s="59">
        <v>0</v>
      </c>
      <c r="CW36" s="59">
        <v>1.3069999999999999</v>
      </c>
      <c r="CX36" s="59">
        <v>0.20699999999999999</v>
      </c>
      <c r="CY36" s="59">
        <v>1.514</v>
      </c>
      <c r="CZ36" s="59">
        <v>13.006</v>
      </c>
      <c r="DA36" s="59">
        <v>0.12</v>
      </c>
      <c r="DB36" s="59">
        <v>0</v>
      </c>
      <c r="DC36" s="59">
        <v>13.125999999999999</v>
      </c>
      <c r="DD36" s="59">
        <v>0</v>
      </c>
      <c r="DE36" s="59">
        <v>13.125999999999999</v>
      </c>
      <c r="DF36" s="59">
        <v>321.072</v>
      </c>
      <c r="DG36" s="59">
        <v>61.412999999999997</v>
      </c>
      <c r="DH36" s="59">
        <v>10.625999999999999</v>
      </c>
      <c r="DI36" s="59">
        <v>393.11099999999999</v>
      </c>
      <c r="DJ36" s="59">
        <v>0</v>
      </c>
      <c r="DK36" s="59">
        <v>393.11099999999999</v>
      </c>
      <c r="DL36" s="59">
        <v>350.22500000000002</v>
      </c>
      <c r="DM36" s="59">
        <v>326.89499999999998</v>
      </c>
      <c r="DN36" s="59">
        <v>170.018</v>
      </c>
      <c r="DO36" s="59">
        <v>847.13900000000001</v>
      </c>
      <c r="DP36" s="59">
        <v>33.637</v>
      </c>
      <c r="DQ36" s="59">
        <v>880.77599999999995</v>
      </c>
      <c r="DR36" s="59">
        <v>18.006</v>
      </c>
      <c r="DS36" s="59">
        <v>95.474000000000004</v>
      </c>
      <c r="DT36" s="59">
        <v>218.77699999999999</v>
      </c>
      <c r="DU36" s="59">
        <v>332.25599999999997</v>
      </c>
      <c r="DV36" s="59">
        <v>263.53300000000002</v>
      </c>
      <c r="DW36" s="59">
        <v>595.79</v>
      </c>
      <c r="DX36" s="59">
        <v>1.7170000000000001</v>
      </c>
      <c r="DY36" s="59">
        <v>0.78</v>
      </c>
      <c r="DZ36" s="59">
        <v>10.137</v>
      </c>
      <c r="EA36" s="59">
        <v>12.634</v>
      </c>
      <c r="EB36" s="59">
        <v>73.948999999999998</v>
      </c>
      <c r="EC36" s="59">
        <v>86.582999999999998</v>
      </c>
      <c r="ED36" s="59">
        <v>0</v>
      </c>
      <c r="EE36" s="59">
        <v>0</v>
      </c>
      <c r="EF36" s="59">
        <v>0</v>
      </c>
      <c r="EG36" s="59">
        <v>0</v>
      </c>
      <c r="EH36" s="59">
        <v>1.04</v>
      </c>
      <c r="EI36" s="59">
        <v>1.04</v>
      </c>
      <c r="EJ36" s="59">
        <v>705.33299999999997</v>
      </c>
      <c r="EK36" s="59">
        <v>484.68099999999998</v>
      </c>
      <c r="EL36" s="59">
        <v>409.55900000000003</v>
      </c>
      <c r="EM36" s="59">
        <v>1599.5730000000001</v>
      </c>
      <c r="EN36" s="59">
        <v>372.36599999999999</v>
      </c>
      <c r="EO36" s="59">
        <v>1971.9390000000001</v>
      </c>
      <c r="EP36" s="59">
        <v>0</v>
      </c>
      <c r="EQ36" s="59">
        <v>0</v>
      </c>
      <c r="ER36" s="59">
        <v>0</v>
      </c>
      <c r="ES36" s="59">
        <v>0</v>
      </c>
      <c r="ET36" s="59">
        <v>0</v>
      </c>
      <c r="EU36" s="59">
        <v>0</v>
      </c>
      <c r="EV36" s="59">
        <v>0.78800000000000003</v>
      </c>
      <c r="EW36" s="59">
        <v>0</v>
      </c>
      <c r="EX36" s="59">
        <v>0</v>
      </c>
      <c r="EY36" s="59">
        <v>0.78800000000000003</v>
      </c>
      <c r="EZ36" s="59">
        <v>0</v>
      </c>
      <c r="FA36" s="59">
        <v>0.78800000000000003</v>
      </c>
      <c r="FB36" s="59">
        <v>5.1950000000000003</v>
      </c>
      <c r="FC36" s="59">
        <v>2.73</v>
      </c>
      <c r="FD36" s="59">
        <v>0.23599999999999999</v>
      </c>
      <c r="FE36" s="59">
        <v>8.1620000000000008</v>
      </c>
      <c r="FF36" s="59">
        <v>0.52100000000000002</v>
      </c>
      <c r="FG36" s="59">
        <v>8.6820000000000004</v>
      </c>
      <c r="FH36" s="59">
        <v>8.6929999999999996</v>
      </c>
      <c r="FI36" s="59">
        <v>11.686</v>
      </c>
      <c r="FJ36" s="59">
        <v>3.4329999999999998</v>
      </c>
      <c r="FK36" s="59">
        <v>23.812000000000001</v>
      </c>
      <c r="FL36" s="59">
        <v>1.59</v>
      </c>
      <c r="FM36" s="59">
        <v>25.402000000000001</v>
      </c>
      <c r="FN36" s="59">
        <v>1.0369999999999999</v>
      </c>
      <c r="FO36" s="59">
        <v>2.3650000000000002</v>
      </c>
      <c r="FP36" s="59">
        <v>5.3150000000000004</v>
      </c>
      <c r="FQ36" s="59">
        <v>8.7170000000000005</v>
      </c>
      <c r="FR36" s="59">
        <v>4.4800000000000004</v>
      </c>
      <c r="FS36" s="59">
        <v>13.196999999999999</v>
      </c>
      <c r="FT36" s="59">
        <v>0</v>
      </c>
      <c r="FU36" s="59">
        <v>0</v>
      </c>
      <c r="FV36" s="59">
        <v>0.55500000000000005</v>
      </c>
      <c r="FW36" s="59">
        <v>0.55500000000000005</v>
      </c>
      <c r="FX36" s="59">
        <v>1.2150000000000001</v>
      </c>
      <c r="FY36" s="59">
        <v>1.7709999999999999</v>
      </c>
      <c r="FZ36" s="59">
        <v>0</v>
      </c>
      <c r="GA36" s="59">
        <v>0</v>
      </c>
      <c r="GB36" s="59">
        <v>0</v>
      </c>
      <c r="GC36" s="59">
        <v>0</v>
      </c>
      <c r="GD36" s="59">
        <v>0</v>
      </c>
      <c r="GE36" s="59">
        <v>0</v>
      </c>
      <c r="GF36" s="59">
        <v>15.712999999999999</v>
      </c>
      <c r="GG36" s="59">
        <v>16.780999999999999</v>
      </c>
      <c r="GH36" s="59">
        <v>9.5389999999999997</v>
      </c>
      <c r="GI36" s="59">
        <v>42.033000000000001</v>
      </c>
      <c r="GJ36" s="59">
        <v>7.806</v>
      </c>
      <c r="GK36" s="59">
        <v>49.838999999999999</v>
      </c>
      <c r="GL36" s="59">
        <v>1.425</v>
      </c>
      <c r="GM36" s="59">
        <v>0</v>
      </c>
      <c r="GN36" s="59">
        <v>0</v>
      </c>
      <c r="GO36" s="59">
        <v>1.425</v>
      </c>
      <c r="GP36" s="59">
        <v>0</v>
      </c>
      <c r="GQ36" s="59">
        <v>1.425</v>
      </c>
      <c r="GR36" s="59">
        <v>6.0030000000000001</v>
      </c>
      <c r="GS36" s="59">
        <v>0</v>
      </c>
      <c r="GT36" s="59">
        <v>0</v>
      </c>
      <c r="GU36" s="59">
        <v>6.0030000000000001</v>
      </c>
      <c r="GV36" s="59">
        <v>0</v>
      </c>
      <c r="GW36" s="59">
        <v>6.0030000000000001</v>
      </c>
      <c r="GX36" s="59">
        <v>177.37799999999999</v>
      </c>
      <c r="GY36" s="59">
        <v>15.845000000000001</v>
      </c>
      <c r="GZ36" s="59">
        <v>0.629</v>
      </c>
      <c r="HA36" s="59">
        <v>193.852</v>
      </c>
      <c r="HB36" s="59">
        <v>0</v>
      </c>
      <c r="HC36" s="59">
        <v>193.852</v>
      </c>
      <c r="HD36" s="59">
        <v>118.30200000000001</v>
      </c>
      <c r="HE36" s="59">
        <v>70.423000000000002</v>
      </c>
      <c r="HF36" s="59">
        <v>25.927</v>
      </c>
      <c r="HG36" s="59">
        <v>214.65199999999999</v>
      </c>
      <c r="HH36" s="59">
        <v>9.3360000000000003</v>
      </c>
      <c r="HI36" s="59">
        <v>223.989</v>
      </c>
      <c r="HJ36" s="59">
        <v>4.4370000000000003</v>
      </c>
      <c r="HK36" s="59">
        <v>22.866</v>
      </c>
      <c r="HL36" s="59">
        <v>47.332000000000001</v>
      </c>
      <c r="HM36" s="59">
        <v>74.635000000000005</v>
      </c>
      <c r="HN36" s="59">
        <v>38.829000000000001</v>
      </c>
      <c r="HO36" s="59">
        <v>113.464</v>
      </c>
      <c r="HP36" s="59">
        <v>0.69299999999999995</v>
      </c>
      <c r="HQ36" s="59">
        <v>1.0569999999999999</v>
      </c>
      <c r="HR36" s="59">
        <v>6.0709999999999997</v>
      </c>
      <c r="HS36" s="59">
        <v>7.8220000000000001</v>
      </c>
      <c r="HT36" s="59">
        <v>26.67</v>
      </c>
      <c r="HU36" s="59">
        <v>34.491999999999997</v>
      </c>
      <c r="HV36" s="59">
        <v>0.34200000000000003</v>
      </c>
      <c r="HW36" s="59">
        <v>0</v>
      </c>
      <c r="HX36" s="59">
        <v>4.4909999999999997</v>
      </c>
      <c r="HY36" s="59">
        <v>4.8339999999999996</v>
      </c>
      <c r="HZ36" s="59">
        <v>1.5569999999999999</v>
      </c>
      <c r="IA36" s="59">
        <v>6.39</v>
      </c>
      <c r="IB36" s="59">
        <v>308.58100000000002</v>
      </c>
      <c r="IC36" s="59">
        <v>110.191</v>
      </c>
      <c r="ID36" s="59">
        <v>84.450999999999993</v>
      </c>
      <c r="IE36" s="59">
        <v>503.22300000000001</v>
      </c>
      <c r="IF36" s="59">
        <v>76.391999999999996</v>
      </c>
      <c r="IG36" s="59">
        <v>579.61599999999999</v>
      </c>
      <c r="IH36" s="59">
        <v>2.7320000000000002</v>
      </c>
      <c r="II36" s="59">
        <v>0</v>
      </c>
      <c r="IJ36" s="59">
        <v>0</v>
      </c>
      <c r="IK36" s="59">
        <v>2.7320000000000002</v>
      </c>
      <c r="IL36" s="59">
        <v>0.20699999999999999</v>
      </c>
      <c r="IM36" s="59">
        <v>2.9380000000000002</v>
      </c>
      <c r="IN36" s="59">
        <v>20.286999999999999</v>
      </c>
      <c r="IO36" s="59">
        <v>0.12</v>
      </c>
      <c r="IP36" s="59">
        <v>0</v>
      </c>
      <c r="IQ36" s="59">
        <v>20.405999999999999</v>
      </c>
    </row>
    <row r="37" spans="1:251">
      <c r="A37" s="9">
        <v>44621</v>
      </c>
      <c r="B37" s="59">
        <v>0</v>
      </c>
      <c r="C37" s="59">
        <v>0</v>
      </c>
      <c r="D37" s="59">
        <v>0</v>
      </c>
      <c r="E37" s="59">
        <v>0</v>
      </c>
      <c r="F37" s="59">
        <v>0</v>
      </c>
      <c r="G37" s="59">
        <v>0</v>
      </c>
      <c r="H37" s="59">
        <v>5.2080000000000002</v>
      </c>
      <c r="I37" s="59">
        <v>0.48499999999999999</v>
      </c>
      <c r="J37" s="59">
        <v>0</v>
      </c>
      <c r="K37" s="59">
        <v>5.6929999999999996</v>
      </c>
      <c r="L37" s="59">
        <v>0</v>
      </c>
      <c r="M37" s="59">
        <v>5.6929999999999996</v>
      </c>
      <c r="N37" s="59">
        <v>137.33799999999999</v>
      </c>
      <c r="O37" s="59">
        <v>29.600999999999999</v>
      </c>
      <c r="P37" s="59">
        <v>5.0350000000000001</v>
      </c>
      <c r="Q37" s="59">
        <v>171.97499999999999</v>
      </c>
      <c r="R37" s="59">
        <v>0.47199999999999998</v>
      </c>
      <c r="S37" s="59">
        <v>178.423</v>
      </c>
      <c r="T37" s="59">
        <v>159.92599999999999</v>
      </c>
      <c r="U37" s="59">
        <v>179.364</v>
      </c>
      <c r="V37" s="59">
        <v>104.498</v>
      </c>
      <c r="W37" s="59">
        <v>443.78800000000001</v>
      </c>
      <c r="X37" s="59">
        <v>32.186</v>
      </c>
      <c r="Y37" s="59">
        <v>483.904</v>
      </c>
      <c r="Z37" s="59">
        <v>8.7059999999999995</v>
      </c>
      <c r="AA37" s="59">
        <v>38.401000000000003</v>
      </c>
      <c r="AB37" s="59">
        <v>129.12799999999999</v>
      </c>
      <c r="AC37" s="59">
        <v>176.23500000000001</v>
      </c>
      <c r="AD37" s="59">
        <v>146.31299999999999</v>
      </c>
      <c r="AE37" s="59">
        <v>325.06900000000002</v>
      </c>
      <c r="AF37" s="59">
        <v>0</v>
      </c>
      <c r="AG37" s="59">
        <v>0.93400000000000005</v>
      </c>
      <c r="AH37" s="59">
        <v>5.5940000000000003</v>
      </c>
      <c r="AI37" s="59">
        <v>6.5279999999999996</v>
      </c>
      <c r="AJ37" s="59">
        <v>39.430999999999997</v>
      </c>
      <c r="AK37" s="59">
        <v>45.957999999999998</v>
      </c>
      <c r="AL37" s="59">
        <v>0.09</v>
      </c>
      <c r="AM37" s="59">
        <v>0</v>
      </c>
      <c r="AN37" s="59">
        <v>0</v>
      </c>
      <c r="AO37" s="59">
        <v>0.09</v>
      </c>
      <c r="AP37" s="59">
        <v>0.76800000000000002</v>
      </c>
      <c r="AQ37" s="59">
        <v>0.85899999999999999</v>
      </c>
      <c r="AR37" s="59">
        <v>311.27</v>
      </c>
      <c r="AS37" s="59">
        <v>248.786</v>
      </c>
      <c r="AT37" s="59">
        <v>244.255</v>
      </c>
      <c r="AU37" s="59">
        <v>804.31</v>
      </c>
      <c r="AV37" s="59">
        <v>219.17</v>
      </c>
      <c r="AW37" s="59">
        <v>1039.9059999999999</v>
      </c>
      <c r="AX37" s="59">
        <v>0</v>
      </c>
      <c r="AY37" s="59">
        <v>0</v>
      </c>
      <c r="AZ37" s="59">
        <v>0</v>
      </c>
      <c r="BA37" s="59">
        <v>0</v>
      </c>
      <c r="BB37" s="59">
        <v>0</v>
      </c>
      <c r="BC37" s="59">
        <v>0</v>
      </c>
      <c r="BD37" s="59">
        <v>6.7610000000000001</v>
      </c>
      <c r="BE37" s="59">
        <v>0.64700000000000002</v>
      </c>
      <c r="BF37" s="59">
        <v>0</v>
      </c>
      <c r="BG37" s="59">
        <v>7.4080000000000004</v>
      </c>
      <c r="BH37" s="59">
        <v>0</v>
      </c>
      <c r="BI37" s="59">
        <v>7.4080000000000004</v>
      </c>
      <c r="BJ37" s="59">
        <v>192.19900000000001</v>
      </c>
      <c r="BK37" s="59">
        <v>23.094999999999999</v>
      </c>
      <c r="BL37" s="59">
        <v>4.0919999999999996</v>
      </c>
      <c r="BM37" s="59">
        <v>219.38499999999999</v>
      </c>
      <c r="BN37" s="59">
        <v>0</v>
      </c>
      <c r="BO37" s="59">
        <v>228.643</v>
      </c>
      <c r="BP37" s="59">
        <v>192.39599999999999</v>
      </c>
      <c r="BQ37" s="59">
        <v>156.12</v>
      </c>
      <c r="BR37" s="59">
        <v>61.301000000000002</v>
      </c>
      <c r="BS37" s="59">
        <v>409.81599999999997</v>
      </c>
      <c r="BT37" s="59">
        <v>16.233000000000001</v>
      </c>
      <c r="BU37" s="59">
        <v>439.06099999999998</v>
      </c>
      <c r="BV37" s="59">
        <v>8.141</v>
      </c>
      <c r="BW37" s="59">
        <v>55.914000000000001</v>
      </c>
      <c r="BX37" s="59">
        <v>96.677000000000007</v>
      </c>
      <c r="BY37" s="59">
        <v>160.732</v>
      </c>
      <c r="BZ37" s="59">
        <v>115.1</v>
      </c>
      <c r="CA37" s="59">
        <v>277.166</v>
      </c>
      <c r="CB37" s="59">
        <v>0</v>
      </c>
      <c r="CC37" s="59">
        <v>0.80500000000000005</v>
      </c>
      <c r="CD37" s="59">
        <v>5.7830000000000004</v>
      </c>
      <c r="CE37" s="59">
        <v>6.5890000000000004</v>
      </c>
      <c r="CF37" s="59">
        <v>42.862000000000002</v>
      </c>
      <c r="CG37" s="59">
        <v>49.905999999999999</v>
      </c>
      <c r="CH37" s="59">
        <v>0</v>
      </c>
      <c r="CI37" s="59">
        <v>0</v>
      </c>
      <c r="CJ37" s="59">
        <v>0.441</v>
      </c>
      <c r="CK37" s="59">
        <v>0.441</v>
      </c>
      <c r="CL37" s="59">
        <v>0.96399999999999997</v>
      </c>
      <c r="CM37" s="59">
        <v>1.405</v>
      </c>
      <c r="CN37" s="59">
        <v>399.49599999999998</v>
      </c>
      <c r="CO37" s="59">
        <v>236.58</v>
      </c>
      <c r="CP37" s="59">
        <v>168.29400000000001</v>
      </c>
      <c r="CQ37" s="59">
        <v>804.37</v>
      </c>
      <c r="CR37" s="59">
        <v>175.15799999999999</v>
      </c>
      <c r="CS37" s="59">
        <v>1003.5890000000001</v>
      </c>
      <c r="CT37" s="59">
        <v>0</v>
      </c>
      <c r="CU37" s="59">
        <v>0</v>
      </c>
      <c r="CV37" s="59">
        <v>0</v>
      </c>
      <c r="CW37" s="59">
        <v>0</v>
      </c>
      <c r="CX37" s="59">
        <v>0</v>
      </c>
      <c r="CY37" s="59">
        <v>0</v>
      </c>
      <c r="CZ37" s="59">
        <v>11.968999999999999</v>
      </c>
      <c r="DA37" s="59">
        <v>1.1319999999999999</v>
      </c>
      <c r="DB37" s="59">
        <v>0</v>
      </c>
      <c r="DC37" s="59">
        <v>13.101000000000001</v>
      </c>
      <c r="DD37" s="59">
        <v>0</v>
      </c>
      <c r="DE37" s="59">
        <v>13.101000000000001</v>
      </c>
      <c r="DF37" s="59">
        <v>329.53699999999998</v>
      </c>
      <c r="DG37" s="59">
        <v>52.695999999999998</v>
      </c>
      <c r="DH37" s="59">
        <v>9.1259999999999994</v>
      </c>
      <c r="DI37" s="59">
        <v>391.35899999999998</v>
      </c>
      <c r="DJ37" s="59">
        <v>0.47199999999999998</v>
      </c>
      <c r="DK37" s="59">
        <v>407.06599999999997</v>
      </c>
      <c r="DL37" s="59">
        <v>352.322</v>
      </c>
      <c r="DM37" s="59">
        <v>335.483</v>
      </c>
      <c r="DN37" s="59">
        <v>165.79900000000001</v>
      </c>
      <c r="DO37" s="59">
        <v>853.60400000000004</v>
      </c>
      <c r="DP37" s="59">
        <v>48.417999999999999</v>
      </c>
      <c r="DQ37" s="59">
        <v>922.96500000000003</v>
      </c>
      <c r="DR37" s="59">
        <v>16.847999999999999</v>
      </c>
      <c r="DS37" s="59">
        <v>94.314999999999998</v>
      </c>
      <c r="DT37" s="59">
        <v>225.80500000000001</v>
      </c>
      <c r="DU37" s="59">
        <v>336.96800000000002</v>
      </c>
      <c r="DV37" s="59">
        <v>261.41300000000001</v>
      </c>
      <c r="DW37" s="59">
        <v>602.23500000000001</v>
      </c>
      <c r="DX37" s="59">
        <v>0</v>
      </c>
      <c r="DY37" s="59">
        <v>1.7390000000000001</v>
      </c>
      <c r="DZ37" s="59">
        <v>11.377000000000001</v>
      </c>
      <c r="EA37" s="59">
        <v>13.116</v>
      </c>
      <c r="EB37" s="59">
        <v>82.293000000000006</v>
      </c>
      <c r="EC37" s="59">
        <v>95.864000000000004</v>
      </c>
      <c r="ED37" s="59">
        <v>0.09</v>
      </c>
      <c r="EE37" s="59">
        <v>0</v>
      </c>
      <c r="EF37" s="59">
        <v>0.441</v>
      </c>
      <c r="EG37" s="59">
        <v>0.53200000000000003</v>
      </c>
      <c r="EH37" s="59">
        <v>1.732</v>
      </c>
      <c r="EI37" s="59">
        <v>2.2639999999999998</v>
      </c>
      <c r="EJ37" s="59">
        <v>710.76599999999996</v>
      </c>
      <c r="EK37" s="59">
        <v>485.36500000000001</v>
      </c>
      <c r="EL37" s="59">
        <v>412.54899999999998</v>
      </c>
      <c r="EM37" s="59">
        <v>1608.68</v>
      </c>
      <c r="EN37" s="59">
        <v>394.32799999999997</v>
      </c>
      <c r="EO37" s="59">
        <v>2043.4949999999999</v>
      </c>
      <c r="EP37" s="59">
        <v>0.81200000000000006</v>
      </c>
      <c r="EQ37" s="59">
        <v>0</v>
      </c>
      <c r="ER37" s="59">
        <v>0</v>
      </c>
      <c r="ES37" s="59">
        <v>0.81200000000000006</v>
      </c>
      <c r="ET37" s="59">
        <v>0</v>
      </c>
      <c r="EU37" s="59">
        <v>0.81200000000000006</v>
      </c>
      <c r="EV37" s="59">
        <v>2.0699999999999998</v>
      </c>
      <c r="EW37" s="59">
        <v>0</v>
      </c>
      <c r="EX37" s="59">
        <v>0</v>
      </c>
      <c r="EY37" s="59">
        <v>2.0699999999999998</v>
      </c>
      <c r="EZ37" s="59">
        <v>0</v>
      </c>
      <c r="FA37" s="59">
        <v>2.0699999999999998</v>
      </c>
      <c r="FB37" s="59">
        <v>7.9779999999999998</v>
      </c>
      <c r="FC37" s="59">
        <v>2.4649999999999999</v>
      </c>
      <c r="FD37" s="59">
        <v>0</v>
      </c>
      <c r="FE37" s="59">
        <v>10.443</v>
      </c>
      <c r="FF37" s="59">
        <v>0</v>
      </c>
      <c r="FG37" s="59">
        <v>10.443</v>
      </c>
      <c r="FH37" s="59">
        <v>12.891</v>
      </c>
      <c r="FI37" s="59">
        <v>7.0430000000000001</v>
      </c>
      <c r="FJ37" s="59">
        <v>2.3490000000000002</v>
      </c>
      <c r="FK37" s="59">
        <v>22.283000000000001</v>
      </c>
      <c r="FL37" s="59">
        <v>1.1180000000000001</v>
      </c>
      <c r="FM37" s="59">
        <v>24.457999999999998</v>
      </c>
      <c r="FN37" s="59">
        <v>0</v>
      </c>
      <c r="FO37" s="59">
        <v>2.5179999999999998</v>
      </c>
      <c r="FP37" s="59">
        <v>8.9190000000000005</v>
      </c>
      <c r="FQ37" s="59">
        <v>11.436999999999999</v>
      </c>
      <c r="FR37" s="59">
        <v>5.0759999999999996</v>
      </c>
      <c r="FS37" s="59">
        <v>18.018000000000001</v>
      </c>
      <c r="FT37" s="59">
        <v>0</v>
      </c>
      <c r="FU37" s="59">
        <v>0</v>
      </c>
      <c r="FV37" s="59">
        <v>0.626</v>
      </c>
      <c r="FW37" s="59">
        <v>0.626</v>
      </c>
      <c r="FX37" s="59">
        <v>2.597</v>
      </c>
      <c r="FY37" s="59">
        <v>3.2229999999999999</v>
      </c>
      <c r="FZ37" s="59">
        <v>0</v>
      </c>
      <c r="GA37" s="59">
        <v>0</v>
      </c>
      <c r="GB37" s="59">
        <v>0</v>
      </c>
      <c r="GC37" s="59">
        <v>0</v>
      </c>
      <c r="GD37" s="59">
        <v>0</v>
      </c>
      <c r="GE37" s="59">
        <v>0</v>
      </c>
      <c r="GF37" s="59">
        <v>23.751000000000001</v>
      </c>
      <c r="GG37" s="59">
        <v>12.026</v>
      </c>
      <c r="GH37" s="59">
        <v>11.895</v>
      </c>
      <c r="GI37" s="59">
        <v>47.670999999999999</v>
      </c>
      <c r="GJ37" s="59">
        <v>8.7899999999999991</v>
      </c>
      <c r="GK37" s="59">
        <v>59.023000000000003</v>
      </c>
      <c r="GL37" s="59">
        <v>0.80200000000000005</v>
      </c>
      <c r="GM37" s="59">
        <v>0</v>
      </c>
      <c r="GN37" s="59">
        <v>0</v>
      </c>
      <c r="GO37" s="59">
        <v>0.80200000000000005</v>
      </c>
      <c r="GP37" s="59">
        <v>0</v>
      </c>
      <c r="GQ37" s="59">
        <v>0.80200000000000005</v>
      </c>
      <c r="GR37" s="59">
        <v>13.901999999999999</v>
      </c>
      <c r="GS37" s="59">
        <v>0</v>
      </c>
      <c r="GT37" s="59">
        <v>0</v>
      </c>
      <c r="GU37" s="59">
        <v>13.901999999999999</v>
      </c>
      <c r="GV37" s="59">
        <v>0</v>
      </c>
      <c r="GW37" s="59">
        <v>14.327</v>
      </c>
      <c r="GX37" s="59">
        <v>169.36500000000001</v>
      </c>
      <c r="GY37" s="59">
        <v>15.912000000000001</v>
      </c>
      <c r="GZ37" s="59">
        <v>1.6140000000000001</v>
      </c>
      <c r="HA37" s="59">
        <v>186.89099999999999</v>
      </c>
      <c r="HB37" s="59">
        <v>0</v>
      </c>
      <c r="HC37" s="59">
        <v>193.571</v>
      </c>
      <c r="HD37" s="59">
        <v>110.35</v>
      </c>
      <c r="HE37" s="59">
        <v>64.186000000000007</v>
      </c>
      <c r="HF37" s="59">
        <v>23.268000000000001</v>
      </c>
      <c r="HG37" s="59">
        <v>197.804</v>
      </c>
      <c r="HH37" s="59">
        <v>9.3989999999999991</v>
      </c>
      <c r="HI37" s="59">
        <v>211.155</v>
      </c>
      <c r="HJ37" s="59">
        <v>4.1950000000000003</v>
      </c>
      <c r="HK37" s="59">
        <v>25.437000000000001</v>
      </c>
      <c r="HL37" s="59">
        <v>55.41</v>
      </c>
      <c r="HM37" s="59">
        <v>85.042000000000002</v>
      </c>
      <c r="HN37" s="59">
        <v>39.540999999999997</v>
      </c>
      <c r="HO37" s="59">
        <v>126.11799999999999</v>
      </c>
      <c r="HP37" s="59">
        <v>1.393</v>
      </c>
      <c r="HQ37" s="59">
        <v>1.3169999999999999</v>
      </c>
      <c r="HR37" s="59">
        <v>5.6980000000000004</v>
      </c>
      <c r="HS37" s="59">
        <v>8.4090000000000007</v>
      </c>
      <c r="HT37" s="59">
        <v>20.686</v>
      </c>
      <c r="HU37" s="59">
        <v>29.466000000000001</v>
      </c>
      <c r="HV37" s="59">
        <v>0</v>
      </c>
      <c r="HW37" s="59">
        <v>0</v>
      </c>
      <c r="HX37" s="59">
        <v>4.0110000000000001</v>
      </c>
      <c r="HY37" s="59">
        <v>4.0110000000000001</v>
      </c>
      <c r="HZ37" s="59">
        <v>1.2010000000000001</v>
      </c>
      <c r="IA37" s="59">
        <v>5.2110000000000003</v>
      </c>
      <c r="IB37" s="59">
        <v>300.00900000000001</v>
      </c>
      <c r="IC37" s="59">
        <v>106.852</v>
      </c>
      <c r="ID37" s="59">
        <v>90</v>
      </c>
      <c r="IE37" s="59">
        <v>496.86099999999999</v>
      </c>
      <c r="IF37" s="59">
        <v>70.825999999999993</v>
      </c>
      <c r="IG37" s="59">
        <v>580.65</v>
      </c>
      <c r="IH37" s="59">
        <v>1.6140000000000001</v>
      </c>
      <c r="II37" s="59">
        <v>0</v>
      </c>
      <c r="IJ37" s="59">
        <v>0</v>
      </c>
      <c r="IK37" s="59">
        <v>1.6140000000000001</v>
      </c>
      <c r="IL37" s="59">
        <v>0</v>
      </c>
      <c r="IM37" s="59">
        <v>1.6140000000000001</v>
      </c>
      <c r="IN37" s="59">
        <v>27.940999999999999</v>
      </c>
      <c r="IO37" s="59">
        <v>1.1319999999999999</v>
      </c>
      <c r="IP37" s="59">
        <v>0</v>
      </c>
      <c r="IQ37" s="59">
        <v>29.073</v>
      </c>
    </row>
    <row r="38" spans="1:251">
      <c r="A38" s="9">
        <v>44713</v>
      </c>
      <c r="B38" s="59">
        <v>0</v>
      </c>
      <c r="C38" s="59">
        <v>0</v>
      </c>
      <c r="D38" s="59">
        <v>0</v>
      </c>
      <c r="E38" s="59">
        <v>0</v>
      </c>
      <c r="F38" s="59">
        <v>0</v>
      </c>
      <c r="G38" s="59">
        <v>0</v>
      </c>
      <c r="H38" s="59">
        <v>5.5949999999999998</v>
      </c>
      <c r="I38" s="59">
        <v>0.42399999999999999</v>
      </c>
      <c r="J38" s="59">
        <v>0</v>
      </c>
      <c r="K38" s="59">
        <v>6.02</v>
      </c>
      <c r="L38" s="59">
        <v>0</v>
      </c>
      <c r="M38" s="59">
        <v>6.02</v>
      </c>
      <c r="N38" s="59">
        <v>146.88300000000001</v>
      </c>
      <c r="O38" s="59">
        <v>28.23</v>
      </c>
      <c r="P38" s="59">
        <v>6.4690000000000003</v>
      </c>
      <c r="Q38" s="59">
        <v>181.58199999999999</v>
      </c>
      <c r="R38" s="59">
        <v>1.6910000000000001</v>
      </c>
      <c r="S38" s="59">
        <v>183.273</v>
      </c>
      <c r="T38" s="59">
        <v>153.53</v>
      </c>
      <c r="U38" s="59">
        <v>179.70699999999999</v>
      </c>
      <c r="V38" s="59">
        <v>104.33799999999999</v>
      </c>
      <c r="W38" s="59">
        <v>437.57499999999999</v>
      </c>
      <c r="X38" s="59">
        <v>36.338999999999999</v>
      </c>
      <c r="Y38" s="59">
        <v>473.91300000000001</v>
      </c>
      <c r="Z38" s="59">
        <v>5.9240000000000004</v>
      </c>
      <c r="AA38" s="59">
        <v>45.482999999999997</v>
      </c>
      <c r="AB38" s="59">
        <v>134.53100000000001</v>
      </c>
      <c r="AC38" s="59">
        <v>185.93700000000001</v>
      </c>
      <c r="AD38" s="59">
        <v>146.22999999999999</v>
      </c>
      <c r="AE38" s="59">
        <v>332.16800000000001</v>
      </c>
      <c r="AF38" s="59">
        <v>0</v>
      </c>
      <c r="AG38" s="59">
        <v>0.91600000000000004</v>
      </c>
      <c r="AH38" s="59">
        <v>5.3490000000000002</v>
      </c>
      <c r="AI38" s="59">
        <v>6.2649999999999997</v>
      </c>
      <c r="AJ38" s="59">
        <v>39.145000000000003</v>
      </c>
      <c r="AK38" s="59">
        <v>45.41</v>
      </c>
      <c r="AL38" s="59">
        <v>9.4E-2</v>
      </c>
      <c r="AM38" s="59">
        <v>0</v>
      </c>
      <c r="AN38" s="59">
        <v>0</v>
      </c>
      <c r="AO38" s="59">
        <v>9.4E-2</v>
      </c>
      <c r="AP38" s="59">
        <v>0.45600000000000002</v>
      </c>
      <c r="AQ38" s="59">
        <v>0.55000000000000004</v>
      </c>
      <c r="AR38" s="59">
        <v>312.02600000000001</v>
      </c>
      <c r="AS38" s="59">
        <v>254.75899999999999</v>
      </c>
      <c r="AT38" s="59">
        <v>250.68799999999999</v>
      </c>
      <c r="AU38" s="59">
        <v>817.47299999999996</v>
      </c>
      <c r="AV38" s="59">
        <v>223.86099999999999</v>
      </c>
      <c r="AW38" s="59">
        <v>1041.3330000000001</v>
      </c>
      <c r="AX38" s="59">
        <v>0</v>
      </c>
      <c r="AY38" s="59">
        <v>0</v>
      </c>
      <c r="AZ38" s="59">
        <v>0</v>
      </c>
      <c r="BA38" s="59">
        <v>0</v>
      </c>
      <c r="BB38" s="59">
        <v>0</v>
      </c>
      <c r="BC38" s="59">
        <v>0</v>
      </c>
      <c r="BD38" s="59">
        <v>9.6590000000000007</v>
      </c>
      <c r="BE38" s="59">
        <v>0.88100000000000001</v>
      </c>
      <c r="BF38" s="59">
        <v>0</v>
      </c>
      <c r="BG38" s="59">
        <v>10.54</v>
      </c>
      <c r="BH38" s="59">
        <v>0</v>
      </c>
      <c r="BI38" s="59">
        <v>10.54</v>
      </c>
      <c r="BJ38" s="59">
        <v>199.108</v>
      </c>
      <c r="BK38" s="59">
        <v>25.149000000000001</v>
      </c>
      <c r="BL38" s="59">
        <v>3.5339999999999998</v>
      </c>
      <c r="BM38" s="59">
        <v>227.79</v>
      </c>
      <c r="BN38" s="59">
        <v>0</v>
      </c>
      <c r="BO38" s="59">
        <v>227.79</v>
      </c>
      <c r="BP38" s="59">
        <v>190.041</v>
      </c>
      <c r="BQ38" s="59">
        <v>170.71600000000001</v>
      </c>
      <c r="BR38" s="59">
        <v>59.634999999999998</v>
      </c>
      <c r="BS38" s="59">
        <v>420.39100000000002</v>
      </c>
      <c r="BT38" s="59">
        <v>12.965</v>
      </c>
      <c r="BU38" s="59">
        <v>433.35700000000003</v>
      </c>
      <c r="BV38" s="59">
        <v>10.444000000000001</v>
      </c>
      <c r="BW38" s="59">
        <v>54.707000000000001</v>
      </c>
      <c r="BX38" s="59">
        <v>104.259</v>
      </c>
      <c r="BY38" s="59">
        <v>169.411</v>
      </c>
      <c r="BZ38" s="59">
        <v>111.498</v>
      </c>
      <c r="CA38" s="59">
        <v>280.90899999999999</v>
      </c>
      <c r="CB38" s="59">
        <v>0</v>
      </c>
      <c r="CC38" s="59">
        <v>0.68500000000000005</v>
      </c>
      <c r="CD38" s="59">
        <v>3.915</v>
      </c>
      <c r="CE38" s="59">
        <v>4.5999999999999996</v>
      </c>
      <c r="CF38" s="59">
        <v>36.08</v>
      </c>
      <c r="CG38" s="59">
        <v>40.68</v>
      </c>
      <c r="CH38" s="59">
        <v>0.60199999999999998</v>
      </c>
      <c r="CI38" s="59">
        <v>0</v>
      </c>
      <c r="CJ38" s="59">
        <v>0.57199999999999995</v>
      </c>
      <c r="CK38" s="59">
        <v>1.173</v>
      </c>
      <c r="CL38" s="59">
        <v>0.46899999999999997</v>
      </c>
      <c r="CM38" s="59">
        <v>1.6419999999999999</v>
      </c>
      <c r="CN38" s="59">
        <v>409.85300000000001</v>
      </c>
      <c r="CO38" s="59">
        <v>252.13800000000001</v>
      </c>
      <c r="CP38" s="59">
        <v>171.91399999999999</v>
      </c>
      <c r="CQ38" s="59">
        <v>833.90599999999995</v>
      </c>
      <c r="CR38" s="59">
        <v>161.01300000000001</v>
      </c>
      <c r="CS38" s="59">
        <v>994.91899999999998</v>
      </c>
      <c r="CT38" s="59">
        <v>0</v>
      </c>
      <c r="CU38" s="59">
        <v>0</v>
      </c>
      <c r="CV38" s="59">
        <v>0</v>
      </c>
      <c r="CW38" s="59">
        <v>0</v>
      </c>
      <c r="CX38" s="59">
        <v>0</v>
      </c>
      <c r="CY38" s="59">
        <v>0</v>
      </c>
      <c r="CZ38" s="59">
        <v>15.254</v>
      </c>
      <c r="DA38" s="59">
        <v>1.306</v>
      </c>
      <c r="DB38" s="59">
        <v>0</v>
      </c>
      <c r="DC38" s="59">
        <v>16.559999999999999</v>
      </c>
      <c r="DD38" s="59">
        <v>0</v>
      </c>
      <c r="DE38" s="59">
        <v>16.559999999999999</v>
      </c>
      <c r="DF38" s="59">
        <v>345.99099999999999</v>
      </c>
      <c r="DG38" s="59">
        <v>53.378</v>
      </c>
      <c r="DH38" s="59">
        <v>10.003</v>
      </c>
      <c r="DI38" s="59">
        <v>409.37200000000001</v>
      </c>
      <c r="DJ38" s="59">
        <v>1.6910000000000001</v>
      </c>
      <c r="DK38" s="59">
        <v>411.06299999999999</v>
      </c>
      <c r="DL38" s="59">
        <v>343.57</v>
      </c>
      <c r="DM38" s="59">
        <v>350.423</v>
      </c>
      <c r="DN38" s="59">
        <v>163.97300000000001</v>
      </c>
      <c r="DO38" s="59">
        <v>857.96600000000001</v>
      </c>
      <c r="DP38" s="59">
        <v>49.304000000000002</v>
      </c>
      <c r="DQ38" s="59">
        <v>907.27</v>
      </c>
      <c r="DR38" s="59">
        <v>16.367999999999999</v>
      </c>
      <c r="DS38" s="59">
        <v>100.19</v>
      </c>
      <c r="DT38" s="59">
        <v>238.79</v>
      </c>
      <c r="DU38" s="59">
        <v>355.34800000000001</v>
      </c>
      <c r="DV38" s="59">
        <v>257.72800000000001</v>
      </c>
      <c r="DW38" s="59">
        <v>613.07600000000002</v>
      </c>
      <c r="DX38" s="59">
        <v>0</v>
      </c>
      <c r="DY38" s="59">
        <v>1.6</v>
      </c>
      <c r="DZ38" s="59">
        <v>9.2639999999999993</v>
      </c>
      <c r="EA38" s="59">
        <v>10.865</v>
      </c>
      <c r="EB38" s="59">
        <v>75.224999999999994</v>
      </c>
      <c r="EC38" s="59">
        <v>86.09</v>
      </c>
      <c r="ED38" s="59">
        <v>0.69599999999999995</v>
      </c>
      <c r="EE38" s="59">
        <v>0</v>
      </c>
      <c r="EF38" s="59">
        <v>0.57199999999999995</v>
      </c>
      <c r="EG38" s="59">
        <v>1.2669999999999999</v>
      </c>
      <c r="EH38" s="59">
        <v>0.92500000000000004</v>
      </c>
      <c r="EI38" s="59">
        <v>2.1920000000000002</v>
      </c>
      <c r="EJ38" s="59">
        <v>721.87900000000002</v>
      </c>
      <c r="EK38" s="59">
        <v>506.89800000000002</v>
      </c>
      <c r="EL38" s="59">
        <v>422.60199999999998</v>
      </c>
      <c r="EM38" s="59">
        <v>1651.3789999999999</v>
      </c>
      <c r="EN38" s="59">
        <v>384.87400000000002</v>
      </c>
      <c r="EO38" s="59">
        <v>2036.252</v>
      </c>
      <c r="EP38" s="59">
        <v>0</v>
      </c>
      <c r="EQ38" s="59">
        <v>0</v>
      </c>
      <c r="ER38" s="59">
        <v>0</v>
      </c>
      <c r="ES38" s="59">
        <v>0</v>
      </c>
      <c r="ET38" s="59">
        <v>0</v>
      </c>
      <c r="EU38" s="59">
        <v>0</v>
      </c>
      <c r="EV38" s="59">
        <v>1.2390000000000001</v>
      </c>
      <c r="EW38" s="59">
        <v>0</v>
      </c>
      <c r="EX38" s="59">
        <v>0</v>
      </c>
      <c r="EY38" s="59">
        <v>1.2390000000000001</v>
      </c>
      <c r="EZ38" s="59">
        <v>0</v>
      </c>
      <c r="FA38" s="59">
        <v>1.2390000000000001</v>
      </c>
      <c r="FB38" s="59">
        <v>6.7439999999999998</v>
      </c>
      <c r="FC38" s="59">
        <v>1.1919999999999999</v>
      </c>
      <c r="FD38" s="59">
        <v>0.109</v>
      </c>
      <c r="FE38" s="59">
        <v>8.0449999999999999</v>
      </c>
      <c r="FF38" s="59">
        <v>0</v>
      </c>
      <c r="FG38" s="59">
        <v>8.0449999999999999</v>
      </c>
      <c r="FH38" s="59">
        <v>7.52</v>
      </c>
      <c r="FI38" s="59">
        <v>8.5830000000000002</v>
      </c>
      <c r="FJ38" s="59">
        <v>7.3460000000000001</v>
      </c>
      <c r="FK38" s="59">
        <v>23.449000000000002</v>
      </c>
      <c r="FL38" s="59">
        <v>0</v>
      </c>
      <c r="FM38" s="59">
        <v>23.449000000000002</v>
      </c>
      <c r="FN38" s="59">
        <v>0.59899999999999998</v>
      </c>
      <c r="FO38" s="59">
        <v>2.9910000000000001</v>
      </c>
      <c r="FP38" s="59">
        <v>6.1349999999999998</v>
      </c>
      <c r="FQ38" s="59">
        <v>9.7249999999999996</v>
      </c>
      <c r="FR38" s="59">
        <v>6.6589999999999998</v>
      </c>
      <c r="FS38" s="59">
        <v>16.384</v>
      </c>
      <c r="FT38" s="59">
        <v>0</v>
      </c>
      <c r="FU38" s="59">
        <v>0</v>
      </c>
      <c r="FV38" s="59">
        <v>0.5</v>
      </c>
      <c r="FW38" s="59">
        <v>0.5</v>
      </c>
      <c r="FX38" s="59">
        <v>1.6739999999999999</v>
      </c>
      <c r="FY38" s="59">
        <v>2.1739999999999999</v>
      </c>
      <c r="FZ38" s="59">
        <v>0</v>
      </c>
      <c r="GA38" s="59">
        <v>0</v>
      </c>
      <c r="GB38" s="59">
        <v>0</v>
      </c>
      <c r="GC38" s="59">
        <v>0</v>
      </c>
      <c r="GD38" s="59">
        <v>0</v>
      </c>
      <c r="GE38" s="59">
        <v>0</v>
      </c>
      <c r="GF38" s="59">
        <v>16.102</v>
      </c>
      <c r="GG38" s="59">
        <v>12.766</v>
      </c>
      <c r="GH38" s="59">
        <v>14.09</v>
      </c>
      <c r="GI38" s="59">
        <v>42.957999999999998</v>
      </c>
      <c r="GJ38" s="59">
        <v>8.3330000000000002</v>
      </c>
      <c r="GK38" s="59">
        <v>51.290999999999997</v>
      </c>
      <c r="GL38" s="59">
        <v>1.0009999999999999</v>
      </c>
      <c r="GM38" s="59">
        <v>0</v>
      </c>
      <c r="GN38" s="59">
        <v>0</v>
      </c>
      <c r="GO38" s="59">
        <v>1.0009999999999999</v>
      </c>
      <c r="GP38" s="59">
        <v>0</v>
      </c>
      <c r="GQ38" s="59">
        <v>1.0009999999999999</v>
      </c>
      <c r="GR38" s="59">
        <v>13.345000000000001</v>
      </c>
      <c r="GS38" s="59">
        <v>0</v>
      </c>
      <c r="GT38" s="59">
        <v>0</v>
      </c>
      <c r="GU38" s="59">
        <v>13.345000000000001</v>
      </c>
      <c r="GV38" s="59">
        <v>0.109</v>
      </c>
      <c r="GW38" s="59">
        <v>13.452999999999999</v>
      </c>
      <c r="GX38" s="59">
        <v>172.78700000000001</v>
      </c>
      <c r="GY38" s="59">
        <v>14.098000000000001</v>
      </c>
      <c r="GZ38" s="59">
        <v>0.76</v>
      </c>
      <c r="HA38" s="59">
        <v>187.64500000000001</v>
      </c>
      <c r="HB38" s="59">
        <v>0</v>
      </c>
      <c r="HC38" s="59">
        <v>187.64500000000001</v>
      </c>
      <c r="HD38" s="59">
        <v>113.28400000000001</v>
      </c>
      <c r="HE38" s="59">
        <v>51.195</v>
      </c>
      <c r="HF38" s="59">
        <v>27.709</v>
      </c>
      <c r="HG38" s="59">
        <v>192.18799999999999</v>
      </c>
      <c r="HH38" s="59">
        <v>6.5350000000000001</v>
      </c>
      <c r="HI38" s="59">
        <v>198.72300000000001</v>
      </c>
      <c r="HJ38" s="59">
        <v>5.2939999999999996</v>
      </c>
      <c r="HK38" s="59">
        <v>21.876999999999999</v>
      </c>
      <c r="HL38" s="59">
        <v>49.301000000000002</v>
      </c>
      <c r="HM38" s="59">
        <v>76.472999999999999</v>
      </c>
      <c r="HN38" s="59">
        <v>45.993000000000002</v>
      </c>
      <c r="HO38" s="59">
        <v>122.46599999999999</v>
      </c>
      <c r="HP38" s="59">
        <v>1.8049999999999999</v>
      </c>
      <c r="HQ38" s="59">
        <v>2.0659999999999998</v>
      </c>
      <c r="HR38" s="59">
        <v>2.3010000000000002</v>
      </c>
      <c r="HS38" s="59">
        <v>6.1719999999999997</v>
      </c>
      <c r="HT38" s="59">
        <v>23.231999999999999</v>
      </c>
      <c r="HU38" s="59">
        <v>29.404</v>
      </c>
      <c r="HV38" s="59">
        <v>0</v>
      </c>
      <c r="HW38" s="59">
        <v>0.373</v>
      </c>
      <c r="HX38" s="59">
        <v>2.9319999999999999</v>
      </c>
      <c r="HY38" s="59">
        <v>3.3050000000000002</v>
      </c>
      <c r="HZ38" s="59">
        <v>2.63</v>
      </c>
      <c r="IA38" s="59">
        <v>5.9349999999999996</v>
      </c>
      <c r="IB38" s="59">
        <v>307.51600000000002</v>
      </c>
      <c r="IC38" s="59">
        <v>89.608999999999995</v>
      </c>
      <c r="ID38" s="59">
        <v>83.003</v>
      </c>
      <c r="IE38" s="59">
        <v>480.12799999999999</v>
      </c>
      <c r="IF38" s="59">
        <v>78.498999999999995</v>
      </c>
      <c r="IG38" s="59">
        <v>558.62599999999998</v>
      </c>
      <c r="IH38" s="59">
        <v>1.0009999999999999</v>
      </c>
      <c r="II38" s="59">
        <v>0</v>
      </c>
      <c r="IJ38" s="59">
        <v>0</v>
      </c>
      <c r="IK38" s="59">
        <v>1.0009999999999999</v>
      </c>
      <c r="IL38" s="59">
        <v>0</v>
      </c>
      <c r="IM38" s="59">
        <v>1.0009999999999999</v>
      </c>
      <c r="IN38" s="59">
        <v>29.977</v>
      </c>
      <c r="IO38" s="59">
        <v>1.306</v>
      </c>
      <c r="IP38" s="59">
        <v>0</v>
      </c>
      <c r="IQ38" s="59">
        <v>31.283000000000001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Q38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defaultColWidth="14.7109375" defaultRowHeight="11.25"/>
  <cols>
    <col min="1" max="16384" width="14.7109375" style="1"/>
  </cols>
  <sheetData>
    <row r="1" spans="1:251" s="2" customFormat="1" ht="99.95" customHeight="1">
      <c r="B1" s="3" t="s">
        <v>513</v>
      </c>
      <c r="C1" s="3" t="s">
        <v>514</v>
      </c>
      <c r="D1" s="3" t="s">
        <v>515</v>
      </c>
      <c r="E1" s="3" t="s">
        <v>516</v>
      </c>
      <c r="F1" s="3" t="s">
        <v>517</v>
      </c>
      <c r="G1" s="3" t="s">
        <v>518</v>
      </c>
      <c r="H1" s="3" t="s">
        <v>519</v>
      </c>
      <c r="I1" s="3" t="s">
        <v>520</v>
      </c>
      <c r="J1" s="3" t="s">
        <v>521</v>
      </c>
      <c r="K1" s="3" t="s">
        <v>522</v>
      </c>
      <c r="L1" s="3" t="s">
        <v>523</v>
      </c>
      <c r="M1" s="3" t="s">
        <v>524</v>
      </c>
      <c r="N1" s="3" t="s">
        <v>525</v>
      </c>
      <c r="O1" s="3" t="s">
        <v>526</v>
      </c>
      <c r="P1" s="3" t="s">
        <v>527</v>
      </c>
      <c r="Q1" s="3" t="s">
        <v>528</v>
      </c>
      <c r="R1" s="3" t="s">
        <v>529</v>
      </c>
      <c r="S1" s="3" t="s">
        <v>530</v>
      </c>
      <c r="T1" s="3" t="s">
        <v>531</v>
      </c>
      <c r="U1" s="3" t="s">
        <v>532</v>
      </c>
      <c r="V1" s="3" t="s">
        <v>533</v>
      </c>
      <c r="W1" s="3" t="s">
        <v>534</v>
      </c>
      <c r="X1" s="3" t="s">
        <v>535</v>
      </c>
      <c r="Y1" s="3" t="s">
        <v>536</v>
      </c>
      <c r="Z1" s="3" t="s">
        <v>537</v>
      </c>
      <c r="AA1" s="3" t="s">
        <v>538</v>
      </c>
      <c r="AB1" s="3" t="s">
        <v>539</v>
      </c>
      <c r="AC1" s="3" t="s">
        <v>540</v>
      </c>
      <c r="AD1" s="3" t="s">
        <v>541</v>
      </c>
      <c r="AE1" s="3" t="s">
        <v>542</v>
      </c>
      <c r="AF1" s="3" t="s">
        <v>543</v>
      </c>
      <c r="AG1" s="3" t="s">
        <v>544</v>
      </c>
      <c r="AH1" s="3" t="s">
        <v>545</v>
      </c>
      <c r="AI1" s="3" t="s">
        <v>546</v>
      </c>
      <c r="AJ1" s="3" t="s">
        <v>547</v>
      </c>
      <c r="AK1" s="3" t="s">
        <v>548</v>
      </c>
      <c r="AL1" s="3" t="s">
        <v>549</v>
      </c>
      <c r="AM1" s="3" t="s">
        <v>550</v>
      </c>
      <c r="AN1" s="3" t="s">
        <v>551</v>
      </c>
      <c r="AO1" s="3" t="s">
        <v>552</v>
      </c>
      <c r="AP1" s="3" t="s">
        <v>553</v>
      </c>
      <c r="AQ1" s="3" t="s">
        <v>554</v>
      </c>
      <c r="AR1" s="3" t="s">
        <v>555</v>
      </c>
      <c r="AS1" s="3" t="s">
        <v>556</v>
      </c>
      <c r="AT1" s="3" t="s">
        <v>557</v>
      </c>
      <c r="AU1" s="3" t="s">
        <v>558</v>
      </c>
      <c r="AV1" s="3" t="s">
        <v>559</v>
      </c>
      <c r="AW1" s="3" t="s">
        <v>560</v>
      </c>
      <c r="AX1" s="3" t="s">
        <v>561</v>
      </c>
      <c r="AY1" s="3" t="s">
        <v>562</v>
      </c>
      <c r="AZ1" s="3" t="s">
        <v>563</v>
      </c>
      <c r="BA1" s="3" t="s">
        <v>564</v>
      </c>
      <c r="BB1" s="3" t="s">
        <v>565</v>
      </c>
      <c r="BC1" s="3" t="s">
        <v>566</v>
      </c>
      <c r="BD1" s="3" t="s">
        <v>567</v>
      </c>
      <c r="BE1" s="3" t="s">
        <v>568</v>
      </c>
      <c r="BF1" s="3" t="s">
        <v>569</v>
      </c>
      <c r="BG1" s="3" t="s">
        <v>570</v>
      </c>
      <c r="BH1" s="3" t="s">
        <v>571</v>
      </c>
      <c r="BI1" s="3" t="s">
        <v>572</v>
      </c>
      <c r="BJ1" s="3" t="s">
        <v>573</v>
      </c>
      <c r="BK1" s="3" t="s">
        <v>574</v>
      </c>
      <c r="BL1" s="3" t="s">
        <v>575</v>
      </c>
      <c r="BM1" s="3" t="s">
        <v>576</v>
      </c>
      <c r="BN1" s="3" t="s">
        <v>577</v>
      </c>
      <c r="BO1" s="3" t="s">
        <v>578</v>
      </c>
      <c r="BP1" s="3" t="s">
        <v>579</v>
      </c>
      <c r="BQ1" s="3" t="s">
        <v>580</v>
      </c>
      <c r="BR1" s="3" t="s">
        <v>581</v>
      </c>
      <c r="BS1" s="3" t="s">
        <v>582</v>
      </c>
      <c r="BT1" s="3" t="s">
        <v>583</v>
      </c>
      <c r="BU1" s="3" t="s">
        <v>584</v>
      </c>
      <c r="BV1" s="3" t="s">
        <v>585</v>
      </c>
      <c r="BW1" s="3" t="s">
        <v>586</v>
      </c>
      <c r="BX1" s="3" t="s">
        <v>587</v>
      </c>
      <c r="BY1" s="3" t="s">
        <v>588</v>
      </c>
      <c r="BZ1" s="3" t="s">
        <v>589</v>
      </c>
      <c r="CA1" s="3" t="s">
        <v>590</v>
      </c>
      <c r="CB1" s="3" t="s">
        <v>591</v>
      </c>
      <c r="CC1" s="3" t="s">
        <v>592</v>
      </c>
      <c r="CD1" s="3" t="s">
        <v>593</v>
      </c>
      <c r="CE1" s="3" t="s">
        <v>594</v>
      </c>
      <c r="CF1" s="3" t="s">
        <v>595</v>
      </c>
      <c r="CG1" s="3" t="s">
        <v>596</v>
      </c>
      <c r="CH1" s="3" t="s">
        <v>597</v>
      </c>
      <c r="CI1" s="3" t="s">
        <v>598</v>
      </c>
      <c r="CJ1" s="3" t="s">
        <v>599</v>
      </c>
      <c r="CK1" s="3" t="s">
        <v>600</v>
      </c>
      <c r="CL1" s="3" t="s">
        <v>601</v>
      </c>
      <c r="CM1" s="3" t="s">
        <v>602</v>
      </c>
      <c r="CN1" s="3" t="s">
        <v>603</v>
      </c>
      <c r="CO1" s="3" t="s">
        <v>604</v>
      </c>
      <c r="CP1" s="3" t="s">
        <v>605</v>
      </c>
      <c r="CQ1" s="3" t="s">
        <v>606</v>
      </c>
      <c r="CR1" s="3" t="s">
        <v>607</v>
      </c>
      <c r="CS1" s="3" t="s">
        <v>608</v>
      </c>
      <c r="CT1" s="3" t="s">
        <v>609</v>
      </c>
      <c r="CU1" s="3" t="s">
        <v>610</v>
      </c>
      <c r="CV1" s="3" t="s">
        <v>611</v>
      </c>
      <c r="CW1" s="3" t="s">
        <v>612</v>
      </c>
      <c r="CX1" s="3" t="s">
        <v>613</v>
      </c>
      <c r="CY1" s="3" t="s">
        <v>614</v>
      </c>
      <c r="CZ1" s="3" t="s">
        <v>615</v>
      </c>
      <c r="DA1" s="3" t="s">
        <v>616</v>
      </c>
      <c r="DB1" s="3" t="s">
        <v>617</v>
      </c>
      <c r="DC1" s="3" t="s">
        <v>618</v>
      </c>
      <c r="DD1" s="3" t="s">
        <v>619</v>
      </c>
      <c r="DE1" s="3" t="s">
        <v>620</v>
      </c>
      <c r="DF1" s="3" t="s">
        <v>621</v>
      </c>
      <c r="DG1" s="3" t="s">
        <v>622</v>
      </c>
      <c r="DH1" s="3" t="s">
        <v>623</v>
      </c>
      <c r="DI1" s="3" t="s">
        <v>624</v>
      </c>
      <c r="DJ1" s="3" t="s">
        <v>625</v>
      </c>
      <c r="DK1" s="3" t="s">
        <v>626</v>
      </c>
      <c r="DL1" s="3" t="s">
        <v>627</v>
      </c>
      <c r="DM1" s="3" t="s">
        <v>628</v>
      </c>
      <c r="DN1" s="3" t="s">
        <v>629</v>
      </c>
      <c r="DO1" s="3" t="s">
        <v>630</v>
      </c>
      <c r="DP1" s="3" t="s">
        <v>631</v>
      </c>
      <c r="DQ1" s="3" t="s">
        <v>632</v>
      </c>
      <c r="DR1" s="3" t="s">
        <v>633</v>
      </c>
      <c r="DS1" s="3" t="s">
        <v>634</v>
      </c>
      <c r="DT1" s="3" t="s">
        <v>635</v>
      </c>
      <c r="DU1" s="3" t="s">
        <v>636</v>
      </c>
      <c r="DV1" s="3" t="s">
        <v>637</v>
      </c>
      <c r="DW1" s="3" t="s">
        <v>638</v>
      </c>
      <c r="DX1" s="3" t="s">
        <v>639</v>
      </c>
      <c r="DY1" s="3" t="s">
        <v>640</v>
      </c>
      <c r="DZ1" s="3" t="s">
        <v>641</v>
      </c>
      <c r="EA1" s="3" t="s">
        <v>642</v>
      </c>
      <c r="EB1" s="3" t="s">
        <v>643</v>
      </c>
      <c r="EC1" s="3" t="s">
        <v>644</v>
      </c>
      <c r="ED1" s="3" t="s">
        <v>645</v>
      </c>
      <c r="EE1" s="3" t="s">
        <v>646</v>
      </c>
      <c r="EF1" s="3" t="s">
        <v>647</v>
      </c>
      <c r="EG1" s="3" t="s">
        <v>648</v>
      </c>
      <c r="EH1" s="3" t="s">
        <v>649</v>
      </c>
      <c r="EI1" s="3" t="s">
        <v>650</v>
      </c>
      <c r="EJ1" s="3" t="s">
        <v>651</v>
      </c>
      <c r="EK1" s="3" t="s">
        <v>652</v>
      </c>
      <c r="EL1" s="3" t="s">
        <v>653</v>
      </c>
      <c r="EM1" s="3" t="s">
        <v>654</v>
      </c>
      <c r="EN1" s="3" t="s">
        <v>655</v>
      </c>
      <c r="EO1" s="3" t="s">
        <v>656</v>
      </c>
      <c r="EP1" s="3" t="s">
        <v>657</v>
      </c>
      <c r="EQ1" s="3" t="s">
        <v>658</v>
      </c>
      <c r="ER1" s="3" t="s">
        <v>659</v>
      </c>
      <c r="ES1" s="3" t="s">
        <v>660</v>
      </c>
      <c r="ET1" s="3" t="s">
        <v>661</v>
      </c>
      <c r="EU1" s="3" t="s">
        <v>662</v>
      </c>
      <c r="EV1" s="3" t="s">
        <v>663</v>
      </c>
      <c r="EW1" s="3" t="s">
        <v>664</v>
      </c>
      <c r="EX1" s="3" t="s">
        <v>665</v>
      </c>
      <c r="EY1" s="3" t="s">
        <v>666</v>
      </c>
      <c r="EZ1" s="3" t="s">
        <v>667</v>
      </c>
      <c r="FA1" s="3" t="s">
        <v>668</v>
      </c>
      <c r="FB1" s="3" t="s">
        <v>669</v>
      </c>
      <c r="FC1" s="3" t="s">
        <v>670</v>
      </c>
      <c r="FD1" s="3" t="s">
        <v>671</v>
      </c>
      <c r="FE1" s="3" t="s">
        <v>672</v>
      </c>
      <c r="FF1" s="3" t="s">
        <v>673</v>
      </c>
      <c r="FG1" s="3" t="s">
        <v>674</v>
      </c>
      <c r="FH1" s="3" t="s">
        <v>675</v>
      </c>
      <c r="FI1" s="3" t="s">
        <v>676</v>
      </c>
      <c r="FJ1" s="3" t="s">
        <v>677</v>
      </c>
      <c r="FK1" s="3" t="s">
        <v>678</v>
      </c>
      <c r="FL1" s="3" t="s">
        <v>679</v>
      </c>
      <c r="FM1" s="3" t="s">
        <v>680</v>
      </c>
      <c r="FN1" s="3" t="s">
        <v>681</v>
      </c>
      <c r="FO1" s="3" t="s">
        <v>682</v>
      </c>
      <c r="FP1" s="3" t="s">
        <v>683</v>
      </c>
      <c r="FQ1" s="3" t="s">
        <v>684</v>
      </c>
      <c r="FR1" s="3" t="s">
        <v>685</v>
      </c>
      <c r="FS1" s="3" t="s">
        <v>686</v>
      </c>
      <c r="FT1" s="3" t="s">
        <v>687</v>
      </c>
      <c r="FU1" s="3" t="s">
        <v>688</v>
      </c>
      <c r="FV1" s="3" t="s">
        <v>689</v>
      </c>
      <c r="FW1" s="3" t="s">
        <v>690</v>
      </c>
      <c r="FX1" s="3" t="s">
        <v>691</v>
      </c>
      <c r="FY1" s="3" t="s">
        <v>692</v>
      </c>
      <c r="FZ1" s="3" t="s">
        <v>693</v>
      </c>
      <c r="GA1" s="3" t="s">
        <v>694</v>
      </c>
      <c r="GB1" s="3" t="s">
        <v>695</v>
      </c>
      <c r="GC1" s="3" t="s">
        <v>696</v>
      </c>
      <c r="GD1" s="3" t="s">
        <v>697</v>
      </c>
      <c r="GE1" s="3" t="s">
        <v>698</v>
      </c>
      <c r="GF1" s="3" t="s">
        <v>699</v>
      </c>
      <c r="GG1" s="3" t="s">
        <v>700</v>
      </c>
      <c r="GH1" s="3" t="s">
        <v>701</v>
      </c>
      <c r="GI1" s="3" t="s">
        <v>702</v>
      </c>
      <c r="GJ1" s="3" t="s">
        <v>703</v>
      </c>
      <c r="GK1" s="3" t="s">
        <v>704</v>
      </c>
      <c r="GL1" s="3" t="s">
        <v>705</v>
      </c>
      <c r="GM1" s="3" t="s">
        <v>706</v>
      </c>
      <c r="GN1" s="3" t="s">
        <v>707</v>
      </c>
      <c r="GO1" s="3" t="s">
        <v>708</v>
      </c>
      <c r="GP1" s="3" t="s">
        <v>709</v>
      </c>
      <c r="GQ1" s="3" t="s">
        <v>710</v>
      </c>
      <c r="GR1" s="3" t="s">
        <v>711</v>
      </c>
      <c r="GS1" s="3" t="s">
        <v>712</v>
      </c>
      <c r="GT1" s="3" t="s">
        <v>713</v>
      </c>
      <c r="GU1" s="3" t="s">
        <v>714</v>
      </c>
      <c r="GV1" s="3" t="s">
        <v>715</v>
      </c>
      <c r="GW1" s="3" t="s">
        <v>716</v>
      </c>
      <c r="GX1" s="3" t="s">
        <v>717</v>
      </c>
      <c r="GY1" s="3" t="s">
        <v>718</v>
      </c>
      <c r="GZ1" s="3" t="s">
        <v>719</v>
      </c>
      <c r="HA1" s="3" t="s">
        <v>720</v>
      </c>
      <c r="HB1" s="3" t="s">
        <v>721</v>
      </c>
      <c r="HC1" s="3" t="s">
        <v>722</v>
      </c>
      <c r="HD1" s="3" t="s">
        <v>723</v>
      </c>
      <c r="HE1" s="3" t="s">
        <v>724</v>
      </c>
      <c r="HF1" s="3" t="s">
        <v>725</v>
      </c>
      <c r="HG1" s="3" t="s">
        <v>726</v>
      </c>
      <c r="HH1" s="3" t="s">
        <v>727</v>
      </c>
      <c r="HI1" s="3" t="s">
        <v>728</v>
      </c>
      <c r="HJ1" s="3" t="s">
        <v>729</v>
      </c>
      <c r="HK1" s="3" t="s">
        <v>730</v>
      </c>
      <c r="HL1" s="3" t="s">
        <v>731</v>
      </c>
      <c r="HM1" s="3" t="s">
        <v>732</v>
      </c>
      <c r="HN1" s="3" t="s">
        <v>733</v>
      </c>
      <c r="HO1" s="3" t="s">
        <v>734</v>
      </c>
      <c r="HP1" s="3" t="s">
        <v>735</v>
      </c>
      <c r="HQ1" s="3" t="s">
        <v>736</v>
      </c>
      <c r="HR1" s="3" t="s">
        <v>737</v>
      </c>
      <c r="HS1" s="3" t="s">
        <v>738</v>
      </c>
      <c r="HT1" s="3" t="s">
        <v>739</v>
      </c>
      <c r="HU1" s="3" t="s">
        <v>740</v>
      </c>
      <c r="HV1" s="3" t="s">
        <v>741</v>
      </c>
      <c r="HW1" s="3" t="s">
        <v>742</v>
      </c>
      <c r="HX1" s="3" t="s">
        <v>743</v>
      </c>
      <c r="HY1" s="3" t="s">
        <v>744</v>
      </c>
      <c r="HZ1" s="3" t="s">
        <v>745</v>
      </c>
      <c r="IA1" s="3" t="s">
        <v>746</v>
      </c>
      <c r="IB1" s="3" t="s">
        <v>747</v>
      </c>
      <c r="IC1" s="3" t="s">
        <v>748</v>
      </c>
      <c r="ID1" s="3" t="s">
        <v>749</v>
      </c>
      <c r="IE1" s="3" t="s">
        <v>750</v>
      </c>
      <c r="IF1" s="3" t="s">
        <v>751</v>
      </c>
      <c r="IG1" s="3" t="s">
        <v>752</v>
      </c>
      <c r="IH1" s="3" t="s">
        <v>753</v>
      </c>
      <c r="II1" s="3" t="s">
        <v>754</v>
      </c>
      <c r="IJ1" s="3" t="s">
        <v>755</v>
      </c>
      <c r="IK1" s="3" t="s">
        <v>756</v>
      </c>
      <c r="IL1" s="3" t="s">
        <v>757</v>
      </c>
      <c r="IM1" s="3" t="s">
        <v>758</v>
      </c>
      <c r="IN1" s="3" t="s">
        <v>759</v>
      </c>
      <c r="IO1" s="3" t="s">
        <v>760</v>
      </c>
      <c r="IP1" s="3" t="s">
        <v>761</v>
      </c>
      <c r="IQ1" s="3" t="s">
        <v>762</v>
      </c>
    </row>
    <row r="2" spans="1:251">
      <c r="A2" s="4" t="s">
        <v>250</v>
      </c>
      <c r="B2" s="7" t="s">
        <v>259</v>
      </c>
      <c r="C2" s="7" t="s">
        <v>259</v>
      </c>
      <c r="D2" s="7" t="s">
        <v>259</v>
      </c>
      <c r="E2" s="7" t="s">
        <v>259</v>
      </c>
      <c r="F2" s="7" t="s">
        <v>259</v>
      </c>
      <c r="G2" s="7" t="s">
        <v>259</v>
      </c>
      <c r="H2" s="7" t="s">
        <v>259</v>
      </c>
      <c r="I2" s="7" t="s">
        <v>259</v>
      </c>
      <c r="J2" s="7" t="s">
        <v>259</v>
      </c>
      <c r="K2" s="7" t="s">
        <v>259</v>
      </c>
      <c r="L2" s="7" t="s">
        <v>259</v>
      </c>
      <c r="M2" s="7" t="s">
        <v>259</v>
      </c>
      <c r="N2" s="7" t="s">
        <v>259</v>
      </c>
      <c r="O2" s="7" t="s">
        <v>259</v>
      </c>
      <c r="P2" s="7" t="s">
        <v>259</v>
      </c>
      <c r="Q2" s="7" t="s">
        <v>259</v>
      </c>
      <c r="R2" s="7" t="s">
        <v>259</v>
      </c>
      <c r="S2" s="7" t="s">
        <v>259</v>
      </c>
      <c r="T2" s="7" t="s">
        <v>259</v>
      </c>
      <c r="U2" s="7" t="s">
        <v>259</v>
      </c>
      <c r="V2" s="7" t="s">
        <v>259</v>
      </c>
      <c r="W2" s="7" t="s">
        <v>259</v>
      </c>
      <c r="X2" s="7" t="s">
        <v>259</v>
      </c>
      <c r="Y2" s="7" t="s">
        <v>259</v>
      </c>
      <c r="Z2" s="7" t="s">
        <v>259</v>
      </c>
      <c r="AA2" s="7" t="s">
        <v>259</v>
      </c>
      <c r="AB2" s="7" t="s">
        <v>259</v>
      </c>
      <c r="AC2" s="7" t="s">
        <v>259</v>
      </c>
      <c r="AD2" s="7" t="s">
        <v>259</v>
      </c>
      <c r="AE2" s="7" t="s">
        <v>259</v>
      </c>
      <c r="AF2" s="7" t="s">
        <v>259</v>
      </c>
      <c r="AG2" s="7" t="s">
        <v>259</v>
      </c>
      <c r="AH2" s="7" t="s">
        <v>259</v>
      </c>
      <c r="AI2" s="7" t="s">
        <v>259</v>
      </c>
      <c r="AJ2" s="7" t="s">
        <v>259</v>
      </c>
      <c r="AK2" s="7" t="s">
        <v>259</v>
      </c>
      <c r="AL2" s="7" t="s">
        <v>259</v>
      </c>
      <c r="AM2" s="7" t="s">
        <v>259</v>
      </c>
      <c r="AN2" s="7" t="s">
        <v>259</v>
      </c>
      <c r="AO2" s="7" t="s">
        <v>259</v>
      </c>
      <c r="AP2" s="7" t="s">
        <v>259</v>
      </c>
      <c r="AQ2" s="7" t="s">
        <v>259</v>
      </c>
      <c r="AR2" s="7" t="s">
        <v>259</v>
      </c>
      <c r="AS2" s="7" t="s">
        <v>259</v>
      </c>
      <c r="AT2" s="7" t="s">
        <v>259</v>
      </c>
      <c r="AU2" s="7" t="s">
        <v>259</v>
      </c>
      <c r="AV2" s="7" t="s">
        <v>259</v>
      </c>
      <c r="AW2" s="7" t="s">
        <v>259</v>
      </c>
      <c r="AX2" s="7" t="s">
        <v>259</v>
      </c>
      <c r="AY2" s="7" t="s">
        <v>259</v>
      </c>
      <c r="AZ2" s="7" t="s">
        <v>259</v>
      </c>
      <c r="BA2" s="7" t="s">
        <v>259</v>
      </c>
      <c r="BB2" s="7" t="s">
        <v>259</v>
      </c>
      <c r="BC2" s="7" t="s">
        <v>259</v>
      </c>
      <c r="BD2" s="7" t="s">
        <v>259</v>
      </c>
      <c r="BE2" s="7" t="s">
        <v>259</v>
      </c>
      <c r="BF2" s="7" t="s">
        <v>259</v>
      </c>
      <c r="BG2" s="7" t="s">
        <v>259</v>
      </c>
      <c r="BH2" s="7" t="s">
        <v>259</v>
      </c>
      <c r="BI2" s="7" t="s">
        <v>259</v>
      </c>
      <c r="BJ2" s="7" t="s">
        <v>259</v>
      </c>
      <c r="BK2" s="7" t="s">
        <v>259</v>
      </c>
      <c r="BL2" s="7" t="s">
        <v>259</v>
      </c>
      <c r="BM2" s="7" t="s">
        <v>259</v>
      </c>
      <c r="BN2" s="7" t="s">
        <v>259</v>
      </c>
      <c r="BO2" s="7" t="s">
        <v>259</v>
      </c>
      <c r="BP2" s="7" t="s">
        <v>259</v>
      </c>
      <c r="BQ2" s="7" t="s">
        <v>259</v>
      </c>
      <c r="BR2" s="7" t="s">
        <v>259</v>
      </c>
      <c r="BS2" s="7" t="s">
        <v>259</v>
      </c>
      <c r="BT2" s="7" t="s">
        <v>259</v>
      </c>
      <c r="BU2" s="7" t="s">
        <v>259</v>
      </c>
      <c r="BV2" s="7" t="s">
        <v>259</v>
      </c>
      <c r="BW2" s="7" t="s">
        <v>259</v>
      </c>
      <c r="BX2" s="7" t="s">
        <v>259</v>
      </c>
      <c r="BY2" s="7" t="s">
        <v>259</v>
      </c>
      <c r="BZ2" s="7" t="s">
        <v>259</v>
      </c>
      <c r="CA2" s="7" t="s">
        <v>259</v>
      </c>
      <c r="CB2" s="7" t="s">
        <v>259</v>
      </c>
      <c r="CC2" s="7" t="s">
        <v>259</v>
      </c>
      <c r="CD2" s="7" t="s">
        <v>259</v>
      </c>
      <c r="CE2" s="7" t="s">
        <v>259</v>
      </c>
      <c r="CF2" s="7" t="s">
        <v>259</v>
      </c>
      <c r="CG2" s="7" t="s">
        <v>259</v>
      </c>
      <c r="CH2" s="7" t="s">
        <v>259</v>
      </c>
      <c r="CI2" s="7" t="s">
        <v>259</v>
      </c>
      <c r="CJ2" s="7" t="s">
        <v>259</v>
      </c>
      <c r="CK2" s="7" t="s">
        <v>259</v>
      </c>
      <c r="CL2" s="7" t="s">
        <v>259</v>
      </c>
      <c r="CM2" s="7" t="s">
        <v>259</v>
      </c>
      <c r="CN2" s="7" t="s">
        <v>259</v>
      </c>
      <c r="CO2" s="7" t="s">
        <v>259</v>
      </c>
      <c r="CP2" s="7" t="s">
        <v>259</v>
      </c>
      <c r="CQ2" s="7" t="s">
        <v>259</v>
      </c>
      <c r="CR2" s="7" t="s">
        <v>259</v>
      </c>
      <c r="CS2" s="7" t="s">
        <v>259</v>
      </c>
      <c r="CT2" s="7" t="s">
        <v>259</v>
      </c>
      <c r="CU2" s="7" t="s">
        <v>259</v>
      </c>
      <c r="CV2" s="7" t="s">
        <v>259</v>
      </c>
      <c r="CW2" s="7" t="s">
        <v>259</v>
      </c>
      <c r="CX2" s="7" t="s">
        <v>259</v>
      </c>
      <c r="CY2" s="7" t="s">
        <v>259</v>
      </c>
      <c r="CZ2" s="7" t="s">
        <v>259</v>
      </c>
      <c r="DA2" s="7" t="s">
        <v>259</v>
      </c>
      <c r="DB2" s="7" t="s">
        <v>259</v>
      </c>
      <c r="DC2" s="7" t="s">
        <v>259</v>
      </c>
      <c r="DD2" s="7" t="s">
        <v>259</v>
      </c>
      <c r="DE2" s="7" t="s">
        <v>259</v>
      </c>
      <c r="DF2" s="7" t="s">
        <v>259</v>
      </c>
      <c r="DG2" s="7" t="s">
        <v>259</v>
      </c>
      <c r="DH2" s="7" t="s">
        <v>259</v>
      </c>
      <c r="DI2" s="7" t="s">
        <v>259</v>
      </c>
      <c r="DJ2" s="7" t="s">
        <v>259</v>
      </c>
      <c r="DK2" s="7" t="s">
        <v>259</v>
      </c>
      <c r="DL2" s="7" t="s">
        <v>259</v>
      </c>
      <c r="DM2" s="7" t="s">
        <v>259</v>
      </c>
      <c r="DN2" s="7" t="s">
        <v>259</v>
      </c>
      <c r="DO2" s="7" t="s">
        <v>259</v>
      </c>
      <c r="DP2" s="7" t="s">
        <v>259</v>
      </c>
      <c r="DQ2" s="7" t="s">
        <v>259</v>
      </c>
      <c r="DR2" s="7" t="s">
        <v>259</v>
      </c>
      <c r="DS2" s="7" t="s">
        <v>259</v>
      </c>
      <c r="DT2" s="7" t="s">
        <v>259</v>
      </c>
      <c r="DU2" s="7" t="s">
        <v>259</v>
      </c>
      <c r="DV2" s="7" t="s">
        <v>259</v>
      </c>
      <c r="DW2" s="7" t="s">
        <v>259</v>
      </c>
      <c r="DX2" s="7" t="s">
        <v>259</v>
      </c>
      <c r="DY2" s="7" t="s">
        <v>259</v>
      </c>
      <c r="DZ2" s="7" t="s">
        <v>259</v>
      </c>
      <c r="EA2" s="7" t="s">
        <v>259</v>
      </c>
      <c r="EB2" s="7" t="s">
        <v>259</v>
      </c>
      <c r="EC2" s="7" t="s">
        <v>259</v>
      </c>
      <c r="ED2" s="7" t="s">
        <v>259</v>
      </c>
      <c r="EE2" s="7" t="s">
        <v>259</v>
      </c>
      <c r="EF2" s="7" t="s">
        <v>259</v>
      </c>
      <c r="EG2" s="7" t="s">
        <v>259</v>
      </c>
      <c r="EH2" s="7" t="s">
        <v>259</v>
      </c>
      <c r="EI2" s="7" t="s">
        <v>259</v>
      </c>
      <c r="EJ2" s="7" t="s">
        <v>259</v>
      </c>
      <c r="EK2" s="7" t="s">
        <v>259</v>
      </c>
      <c r="EL2" s="7" t="s">
        <v>259</v>
      </c>
      <c r="EM2" s="7" t="s">
        <v>259</v>
      </c>
      <c r="EN2" s="7" t="s">
        <v>259</v>
      </c>
      <c r="EO2" s="7" t="s">
        <v>259</v>
      </c>
      <c r="EP2" s="7" t="s">
        <v>259</v>
      </c>
      <c r="EQ2" s="7" t="s">
        <v>259</v>
      </c>
      <c r="ER2" s="7" t="s">
        <v>259</v>
      </c>
      <c r="ES2" s="7" t="s">
        <v>259</v>
      </c>
      <c r="ET2" s="7" t="s">
        <v>259</v>
      </c>
      <c r="EU2" s="7" t="s">
        <v>259</v>
      </c>
      <c r="EV2" s="7" t="s">
        <v>259</v>
      </c>
      <c r="EW2" s="7" t="s">
        <v>259</v>
      </c>
      <c r="EX2" s="7" t="s">
        <v>259</v>
      </c>
      <c r="EY2" s="7" t="s">
        <v>259</v>
      </c>
      <c r="EZ2" s="7" t="s">
        <v>259</v>
      </c>
      <c r="FA2" s="7" t="s">
        <v>259</v>
      </c>
      <c r="FB2" s="7" t="s">
        <v>259</v>
      </c>
      <c r="FC2" s="7" t="s">
        <v>259</v>
      </c>
      <c r="FD2" s="7" t="s">
        <v>259</v>
      </c>
      <c r="FE2" s="7" t="s">
        <v>259</v>
      </c>
      <c r="FF2" s="7" t="s">
        <v>259</v>
      </c>
      <c r="FG2" s="7" t="s">
        <v>259</v>
      </c>
      <c r="FH2" s="7" t="s">
        <v>259</v>
      </c>
      <c r="FI2" s="7" t="s">
        <v>259</v>
      </c>
      <c r="FJ2" s="7" t="s">
        <v>259</v>
      </c>
      <c r="FK2" s="7" t="s">
        <v>259</v>
      </c>
      <c r="FL2" s="7" t="s">
        <v>259</v>
      </c>
      <c r="FM2" s="7" t="s">
        <v>259</v>
      </c>
      <c r="FN2" s="7" t="s">
        <v>259</v>
      </c>
      <c r="FO2" s="7" t="s">
        <v>259</v>
      </c>
      <c r="FP2" s="7" t="s">
        <v>259</v>
      </c>
      <c r="FQ2" s="7" t="s">
        <v>259</v>
      </c>
      <c r="FR2" s="7" t="s">
        <v>259</v>
      </c>
      <c r="FS2" s="7" t="s">
        <v>259</v>
      </c>
      <c r="FT2" s="7" t="s">
        <v>259</v>
      </c>
      <c r="FU2" s="7" t="s">
        <v>259</v>
      </c>
      <c r="FV2" s="7" t="s">
        <v>259</v>
      </c>
      <c r="FW2" s="7" t="s">
        <v>259</v>
      </c>
      <c r="FX2" s="7" t="s">
        <v>259</v>
      </c>
      <c r="FY2" s="7" t="s">
        <v>259</v>
      </c>
      <c r="FZ2" s="7" t="s">
        <v>259</v>
      </c>
      <c r="GA2" s="7" t="s">
        <v>259</v>
      </c>
      <c r="GB2" s="7" t="s">
        <v>259</v>
      </c>
      <c r="GC2" s="7" t="s">
        <v>259</v>
      </c>
      <c r="GD2" s="7" t="s">
        <v>259</v>
      </c>
      <c r="GE2" s="7" t="s">
        <v>259</v>
      </c>
      <c r="GF2" s="7" t="s">
        <v>259</v>
      </c>
      <c r="GG2" s="7" t="s">
        <v>259</v>
      </c>
      <c r="GH2" s="7" t="s">
        <v>259</v>
      </c>
      <c r="GI2" s="7" t="s">
        <v>259</v>
      </c>
      <c r="GJ2" s="7" t="s">
        <v>259</v>
      </c>
      <c r="GK2" s="7" t="s">
        <v>259</v>
      </c>
      <c r="GL2" s="7" t="s">
        <v>259</v>
      </c>
      <c r="GM2" s="7" t="s">
        <v>259</v>
      </c>
      <c r="GN2" s="7" t="s">
        <v>259</v>
      </c>
      <c r="GO2" s="7" t="s">
        <v>259</v>
      </c>
      <c r="GP2" s="7" t="s">
        <v>259</v>
      </c>
      <c r="GQ2" s="7" t="s">
        <v>259</v>
      </c>
      <c r="GR2" s="7" t="s">
        <v>259</v>
      </c>
      <c r="GS2" s="7" t="s">
        <v>259</v>
      </c>
      <c r="GT2" s="7" t="s">
        <v>259</v>
      </c>
      <c r="GU2" s="7" t="s">
        <v>259</v>
      </c>
      <c r="GV2" s="7" t="s">
        <v>259</v>
      </c>
      <c r="GW2" s="7" t="s">
        <v>259</v>
      </c>
      <c r="GX2" s="7" t="s">
        <v>259</v>
      </c>
      <c r="GY2" s="7" t="s">
        <v>259</v>
      </c>
      <c r="GZ2" s="7" t="s">
        <v>259</v>
      </c>
      <c r="HA2" s="7" t="s">
        <v>259</v>
      </c>
      <c r="HB2" s="7" t="s">
        <v>259</v>
      </c>
      <c r="HC2" s="7" t="s">
        <v>259</v>
      </c>
      <c r="HD2" s="7" t="s">
        <v>259</v>
      </c>
      <c r="HE2" s="7" t="s">
        <v>259</v>
      </c>
      <c r="HF2" s="7" t="s">
        <v>259</v>
      </c>
      <c r="HG2" s="7" t="s">
        <v>259</v>
      </c>
      <c r="HH2" s="7" t="s">
        <v>259</v>
      </c>
      <c r="HI2" s="7" t="s">
        <v>259</v>
      </c>
      <c r="HJ2" s="7" t="s">
        <v>259</v>
      </c>
      <c r="HK2" s="7" t="s">
        <v>259</v>
      </c>
      <c r="HL2" s="7" t="s">
        <v>259</v>
      </c>
      <c r="HM2" s="7" t="s">
        <v>259</v>
      </c>
      <c r="HN2" s="7" t="s">
        <v>259</v>
      </c>
      <c r="HO2" s="7" t="s">
        <v>259</v>
      </c>
      <c r="HP2" s="7" t="s">
        <v>259</v>
      </c>
      <c r="HQ2" s="7" t="s">
        <v>259</v>
      </c>
      <c r="HR2" s="7" t="s">
        <v>259</v>
      </c>
      <c r="HS2" s="7" t="s">
        <v>259</v>
      </c>
      <c r="HT2" s="7" t="s">
        <v>259</v>
      </c>
      <c r="HU2" s="7" t="s">
        <v>259</v>
      </c>
      <c r="HV2" s="7" t="s">
        <v>259</v>
      </c>
      <c r="HW2" s="7" t="s">
        <v>259</v>
      </c>
      <c r="HX2" s="7" t="s">
        <v>259</v>
      </c>
      <c r="HY2" s="7" t="s">
        <v>259</v>
      </c>
      <c r="HZ2" s="7" t="s">
        <v>259</v>
      </c>
      <c r="IA2" s="7" t="s">
        <v>259</v>
      </c>
      <c r="IB2" s="7" t="s">
        <v>259</v>
      </c>
      <c r="IC2" s="7" t="s">
        <v>259</v>
      </c>
      <c r="ID2" s="7" t="s">
        <v>259</v>
      </c>
      <c r="IE2" s="7" t="s">
        <v>259</v>
      </c>
      <c r="IF2" s="7" t="s">
        <v>259</v>
      </c>
      <c r="IG2" s="7" t="s">
        <v>259</v>
      </c>
      <c r="IH2" s="7" t="s">
        <v>259</v>
      </c>
      <c r="II2" s="7" t="s">
        <v>259</v>
      </c>
      <c r="IJ2" s="7" t="s">
        <v>259</v>
      </c>
      <c r="IK2" s="7" t="s">
        <v>259</v>
      </c>
      <c r="IL2" s="7" t="s">
        <v>259</v>
      </c>
      <c r="IM2" s="7" t="s">
        <v>259</v>
      </c>
      <c r="IN2" s="7" t="s">
        <v>259</v>
      </c>
      <c r="IO2" s="7" t="s">
        <v>259</v>
      </c>
      <c r="IP2" s="7" t="s">
        <v>259</v>
      </c>
      <c r="IQ2" s="7" t="s">
        <v>259</v>
      </c>
    </row>
    <row r="3" spans="1:251">
      <c r="A3" s="4" t="s">
        <v>251</v>
      </c>
      <c r="B3" s="8" t="s">
        <v>260</v>
      </c>
      <c r="C3" s="8" t="s">
        <v>260</v>
      </c>
      <c r="D3" s="8" t="s">
        <v>260</v>
      </c>
      <c r="E3" s="8" t="s">
        <v>260</v>
      </c>
      <c r="F3" s="8" t="s">
        <v>260</v>
      </c>
      <c r="G3" s="8" t="s">
        <v>260</v>
      </c>
      <c r="H3" s="8" t="s">
        <v>260</v>
      </c>
      <c r="I3" s="8" t="s">
        <v>260</v>
      </c>
      <c r="J3" s="8" t="s">
        <v>260</v>
      </c>
      <c r="K3" s="8" t="s">
        <v>260</v>
      </c>
      <c r="L3" s="8" t="s">
        <v>260</v>
      </c>
      <c r="M3" s="8" t="s">
        <v>260</v>
      </c>
      <c r="N3" s="8" t="s">
        <v>260</v>
      </c>
      <c r="O3" s="8" t="s">
        <v>260</v>
      </c>
      <c r="P3" s="8" t="s">
        <v>260</v>
      </c>
      <c r="Q3" s="8" t="s">
        <v>260</v>
      </c>
      <c r="R3" s="8" t="s">
        <v>260</v>
      </c>
      <c r="S3" s="8" t="s">
        <v>260</v>
      </c>
      <c r="T3" s="8" t="s">
        <v>260</v>
      </c>
      <c r="U3" s="8" t="s">
        <v>260</v>
      </c>
      <c r="V3" s="8" t="s">
        <v>260</v>
      </c>
      <c r="W3" s="8" t="s">
        <v>260</v>
      </c>
      <c r="X3" s="8" t="s">
        <v>260</v>
      </c>
      <c r="Y3" s="8" t="s">
        <v>260</v>
      </c>
      <c r="Z3" s="8" t="s">
        <v>260</v>
      </c>
      <c r="AA3" s="8" t="s">
        <v>260</v>
      </c>
      <c r="AB3" s="8" t="s">
        <v>260</v>
      </c>
      <c r="AC3" s="8" t="s">
        <v>260</v>
      </c>
      <c r="AD3" s="8" t="s">
        <v>260</v>
      </c>
      <c r="AE3" s="8" t="s">
        <v>260</v>
      </c>
      <c r="AF3" s="8" t="s">
        <v>260</v>
      </c>
      <c r="AG3" s="8" t="s">
        <v>260</v>
      </c>
      <c r="AH3" s="8" t="s">
        <v>260</v>
      </c>
      <c r="AI3" s="8" t="s">
        <v>260</v>
      </c>
      <c r="AJ3" s="8" t="s">
        <v>260</v>
      </c>
      <c r="AK3" s="8" t="s">
        <v>260</v>
      </c>
      <c r="AL3" s="8" t="s">
        <v>260</v>
      </c>
      <c r="AM3" s="8" t="s">
        <v>260</v>
      </c>
      <c r="AN3" s="8" t="s">
        <v>260</v>
      </c>
      <c r="AO3" s="8" t="s">
        <v>260</v>
      </c>
      <c r="AP3" s="8" t="s">
        <v>260</v>
      </c>
      <c r="AQ3" s="8" t="s">
        <v>260</v>
      </c>
      <c r="AR3" s="8" t="s">
        <v>260</v>
      </c>
      <c r="AS3" s="8" t="s">
        <v>260</v>
      </c>
      <c r="AT3" s="8" t="s">
        <v>260</v>
      </c>
      <c r="AU3" s="8" t="s">
        <v>260</v>
      </c>
      <c r="AV3" s="8" t="s">
        <v>260</v>
      </c>
      <c r="AW3" s="8" t="s">
        <v>260</v>
      </c>
      <c r="AX3" s="8" t="s">
        <v>260</v>
      </c>
      <c r="AY3" s="8" t="s">
        <v>260</v>
      </c>
      <c r="AZ3" s="8" t="s">
        <v>260</v>
      </c>
      <c r="BA3" s="8" t="s">
        <v>260</v>
      </c>
      <c r="BB3" s="8" t="s">
        <v>260</v>
      </c>
      <c r="BC3" s="8" t="s">
        <v>260</v>
      </c>
      <c r="BD3" s="8" t="s">
        <v>260</v>
      </c>
      <c r="BE3" s="8" t="s">
        <v>260</v>
      </c>
      <c r="BF3" s="8" t="s">
        <v>260</v>
      </c>
      <c r="BG3" s="8" t="s">
        <v>260</v>
      </c>
      <c r="BH3" s="8" t="s">
        <v>260</v>
      </c>
      <c r="BI3" s="8" t="s">
        <v>260</v>
      </c>
      <c r="BJ3" s="8" t="s">
        <v>260</v>
      </c>
      <c r="BK3" s="8" t="s">
        <v>260</v>
      </c>
      <c r="BL3" s="8" t="s">
        <v>260</v>
      </c>
      <c r="BM3" s="8" t="s">
        <v>260</v>
      </c>
      <c r="BN3" s="8" t="s">
        <v>260</v>
      </c>
      <c r="BO3" s="8" t="s">
        <v>260</v>
      </c>
      <c r="BP3" s="8" t="s">
        <v>260</v>
      </c>
      <c r="BQ3" s="8" t="s">
        <v>260</v>
      </c>
      <c r="BR3" s="8" t="s">
        <v>260</v>
      </c>
      <c r="BS3" s="8" t="s">
        <v>260</v>
      </c>
      <c r="BT3" s="8" t="s">
        <v>260</v>
      </c>
      <c r="BU3" s="8" t="s">
        <v>260</v>
      </c>
      <c r="BV3" s="8" t="s">
        <v>260</v>
      </c>
      <c r="BW3" s="8" t="s">
        <v>260</v>
      </c>
      <c r="BX3" s="8" t="s">
        <v>260</v>
      </c>
      <c r="BY3" s="8" t="s">
        <v>260</v>
      </c>
      <c r="BZ3" s="8" t="s">
        <v>260</v>
      </c>
      <c r="CA3" s="8" t="s">
        <v>260</v>
      </c>
      <c r="CB3" s="8" t="s">
        <v>260</v>
      </c>
      <c r="CC3" s="8" t="s">
        <v>260</v>
      </c>
      <c r="CD3" s="8" t="s">
        <v>260</v>
      </c>
      <c r="CE3" s="8" t="s">
        <v>260</v>
      </c>
      <c r="CF3" s="8" t="s">
        <v>260</v>
      </c>
      <c r="CG3" s="8" t="s">
        <v>260</v>
      </c>
      <c r="CH3" s="8" t="s">
        <v>260</v>
      </c>
      <c r="CI3" s="8" t="s">
        <v>260</v>
      </c>
      <c r="CJ3" s="8" t="s">
        <v>260</v>
      </c>
      <c r="CK3" s="8" t="s">
        <v>260</v>
      </c>
      <c r="CL3" s="8" t="s">
        <v>260</v>
      </c>
      <c r="CM3" s="8" t="s">
        <v>260</v>
      </c>
      <c r="CN3" s="8" t="s">
        <v>260</v>
      </c>
      <c r="CO3" s="8" t="s">
        <v>260</v>
      </c>
      <c r="CP3" s="8" t="s">
        <v>260</v>
      </c>
      <c r="CQ3" s="8" t="s">
        <v>260</v>
      </c>
      <c r="CR3" s="8" t="s">
        <v>260</v>
      </c>
      <c r="CS3" s="8" t="s">
        <v>260</v>
      </c>
      <c r="CT3" s="8" t="s">
        <v>260</v>
      </c>
      <c r="CU3" s="8" t="s">
        <v>260</v>
      </c>
      <c r="CV3" s="8" t="s">
        <v>260</v>
      </c>
      <c r="CW3" s="8" t="s">
        <v>260</v>
      </c>
      <c r="CX3" s="8" t="s">
        <v>260</v>
      </c>
      <c r="CY3" s="8" t="s">
        <v>260</v>
      </c>
      <c r="CZ3" s="8" t="s">
        <v>260</v>
      </c>
      <c r="DA3" s="8" t="s">
        <v>260</v>
      </c>
      <c r="DB3" s="8" t="s">
        <v>260</v>
      </c>
      <c r="DC3" s="8" t="s">
        <v>260</v>
      </c>
      <c r="DD3" s="8" t="s">
        <v>260</v>
      </c>
      <c r="DE3" s="8" t="s">
        <v>260</v>
      </c>
      <c r="DF3" s="8" t="s">
        <v>260</v>
      </c>
      <c r="DG3" s="8" t="s">
        <v>260</v>
      </c>
      <c r="DH3" s="8" t="s">
        <v>260</v>
      </c>
      <c r="DI3" s="8" t="s">
        <v>260</v>
      </c>
      <c r="DJ3" s="8" t="s">
        <v>260</v>
      </c>
      <c r="DK3" s="8" t="s">
        <v>260</v>
      </c>
      <c r="DL3" s="8" t="s">
        <v>260</v>
      </c>
      <c r="DM3" s="8" t="s">
        <v>260</v>
      </c>
      <c r="DN3" s="8" t="s">
        <v>260</v>
      </c>
      <c r="DO3" s="8" t="s">
        <v>260</v>
      </c>
      <c r="DP3" s="8" t="s">
        <v>260</v>
      </c>
      <c r="DQ3" s="8" t="s">
        <v>260</v>
      </c>
      <c r="DR3" s="8" t="s">
        <v>260</v>
      </c>
      <c r="DS3" s="8" t="s">
        <v>260</v>
      </c>
      <c r="DT3" s="8" t="s">
        <v>260</v>
      </c>
      <c r="DU3" s="8" t="s">
        <v>260</v>
      </c>
      <c r="DV3" s="8" t="s">
        <v>260</v>
      </c>
      <c r="DW3" s="8" t="s">
        <v>260</v>
      </c>
      <c r="DX3" s="8" t="s">
        <v>260</v>
      </c>
      <c r="DY3" s="8" t="s">
        <v>260</v>
      </c>
      <c r="DZ3" s="8" t="s">
        <v>260</v>
      </c>
      <c r="EA3" s="8" t="s">
        <v>260</v>
      </c>
      <c r="EB3" s="8" t="s">
        <v>260</v>
      </c>
      <c r="EC3" s="8" t="s">
        <v>260</v>
      </c>
      <c r="ED3" s="8" t="s">
        <v>260</v>
      </c>
      <c r="EE3" s="8" t="s">
        <v>260</v>
      </c>
      <c r="EF3" s="8" t="s">
        <v>260</v>
      </c>
      <c r="EG3" s="8" t="s">
        <v>260</v>
      </c>
      <c r="EH3" s="8" t="s">
        <v>260</v>
      </c>
      <c r="EI3" s="8" t="s">
        <v>260</v>
      </c>
      <c r="EJ3" s="8" t="s">
        <v>260</v>
      </c>
      <c r="EK3" s="8" t="s">
        <v>260</v>
      </c>
      <c r="EL3" s="8" t="s">
        <v>260</v>
      </c>
      <c r="EM3" s="8" t="s">
        <v>260</v>
      </c>
      <c r="EN3" s="8" t="s">
        <v>260</v>
      </c>
      <c r="EO3" s="8" t="s">
        <v>260</v>
      </c>
      <c r="EP3" s="8" t="s">
        <v>260</v>
      </c>
      <c r="EQ3" s="8" t="s">
        <v>260</v>
      </c>
      <c r="ER3" s="8" t="s">
        <v>260</v>
      </c>
      <c r="ES3" s="8" t="s">
        <v>260</v>
      </c>
      <c r="ET3" s="8" t="s">
        <v>260</v>
      </c>
      <c r="EU3" s="8" t="s">
        <v>260</v>
      </c>
      <c r="EV3" s="8" t="s">
        <v>260</v>
      </c>
      <c r="EW3" s="8" t="s">
        <v>260</v>
      </c>
      <c r="EX3" s="8" t="s">
        <v>260</v>
      </c>
      <c r="EY3" s="8" t="s">
        <v>260</v>
      </c>
      <c r="EZ3" s="8" t="s">
        <v>260</v>
      </c>
      <c r="FA3" s="8" t="s">
        <v>260</v>
      </c>
      <c r="FB3" s="8" t="s">
        <v>260</v>
      </c>
      <c r="FC3" s="8" t="s">
        <v>260</v>
      </c>
      <c r="FD3" s="8" t="s">
        <v>260</v>
      </c>
      <c r="FE3" s="8" t="s">
        <v>260</v>
      </c>
      <c r="FF3" s="8" t="s">
        <v>260</v>
      </c>
      <c r="FG3" s="8" t="s">
        <v>260</v>
      </c>
      <c r="FH3" s="8" t="s">
        <v>260</v>
      </c>
      <c r="FI3" s="8" t="s">
        <v>260</v>
      </c>
      <c r="FJ3" s="8" t="s">
        <v>260</v>
      </c>
      <c r="FK3" s="8" t="s">
        <v>260</v>
      </c>
      <c r="FL3" s="8" t="s">
        <v>260</v>
      </c>
      <c r="FM3" s="8" t="s">
        <v>260</v>
      </c>
      <c r="FN3" s="8" t="s">
        <v>260</v>
      </c>
      <c r="FO3" s="8" t="s">
        <v>260</v>
      </c>
      <c r="FP3" s="8" t="s">
        <v>260</v>
      </c>
      <c r="FQ3" s="8" t="s">
        <v>260</v>
      </c>
      <c r="FR3" s="8" t="s">
        <v>260</v>
      </c>
      <c r="FS3" s="8" t="s">
        <v>260</v>
      </c>
      <c r="FT3" s="8" t="s">
        <v>260</v>
      </c>
      <c r="FU3" s="8" t="s">
        <v>260</v>
      </c>
      <c r="FV3" s="8" t="s">
        <v>260</v>
      </c>
      <c r="FW3" s="8" t="s">
        <v>260</v>
      </c>
      <c r="FX3" s="8" t="s">
        <v>260</v>
      </c>
      <c r="FY3" s="8" t="s">
        <v>260</v>
      </c>
      <c r="FZ3" s="8" t="s">
        <v>260</v>
      </c>
      <c r="GA3" s="8" t="s">
        <v>260</v>
      </c>
      <c r="GB3" s="8" t="s">
        <v>260</v>
      </c>
      <c r="GC3" s="8" t="s">
        <v>260</v>
      </c>
      <c r="GD3" s="8" t="s">
        <v>260</v>
      </c>
      <c r="GE3" s="8" t="s">
        <v>260</v>
      </c>
      <c r="GF3" s="8" t="s">
        <v>260</v>
      </c>
      <c r="GG3" s="8" t="s">
        <v>260</v>
      </c>
      <c r="GH3" s="8" t="s">
        <v>260</v>
      </c>
      <c r="GI3" s="8" t="s">
        <v>260</v>
      </c>
      <c r="GJ3" s="8" t="s">
        <v>260</v>
      </c>
      <c r="GK3" s="8" t="s">
        <v>260</v>
      </c>
      <c r="GL3" s="8" t="s">
        <v>260</v>
      </c>
      <c r="GM3" s="8" t="s">
        <v>260</v>
      </c>
      <c r="GN3" s="8" t="s">
        <v>260</v>
      </c>
      <c r="GO3" s="8" t="s">
        <v>260</v>
      </c>
      <c r="GP3" s="8" t="s">
        <v>260</v>
      </c>
      <c r="GQ3" s="8" t="s">
        <v>260</v>
      </c>
      <c r="GR3" s="8" t="s">
        <v>260</v>
      </c>
      <c r="GS3" s="8" t="s">
        <v>260</v>
      </c>
      <c r="GT3" s="8" t="s">
        <v>260</v>
      </c>
      <c r="GU3" s="8" t="s">
        <v>260</v>
      </c>
      <c r="GV3" s="8" t="s">
        <v>260</v>
      </c>
      <c r="GW3" s="8" t="s">
        <v>260</v>
      </c>
      <c r="GX3" s="8" t="s">
        <v>260</v>
      </c>
      <c r="GY3" s="8" t="s">
        <v>260</v>
      </c>
      <c r="GZ3" s="8" t="s">
        <v>260</v>
      </c>
      <c r="HA3" s="8" t="s">
        <v>260</v>
      </c>
      <c r="HB3" s="8" t="s">
        <v>260</v>
      </c>
      <c r="HC3" s="8" t="s">
        <v>260</v>
      </c>
      <c r="HD3" s="8" t="s">
        <v>260</v>
      </c>
      <c r="HE3" s="8" t="s">
        <v>260</v>
      </c>
      <c r="HF3" s="8" t="s">
        <v>260</v>
      </c>
      <c r="HG3" s="8" t="s">
        <v>260</v>
      </c>
      <c r="HH3" s="8" t="s">
        <v>260</v>
      </c>
      <c r="HI3" s="8" t="s">
        <v>260</v>
      </c>
      <c r="HJ3" s="8" t="s">
        <v>260</v>
      </c>
      <c r="HK3" s="8" t="s">
        <v>260</v>
      </c>
      <c r="HL3" s="8" t="s">
        <v>260</v>
      </c>
      <c r="HM3" s="8" t="s">
        <v>260</v>
      </c>
      <c r="HN3" s="8" t="s">
        <v>260</v>
      </c>
      <c r="HO3" s="8" t="s">
        <v>260</v>
      </c>
      <c r="HP3" s="8" t="s">
        <v>260</v>
      </c>
      <c r="HQ3" s="8" t="s">
        <v>260</v>
      </c>
      <c r="HR3" s="8" t="s">
        <v>260</v>
      </c>
      <c r="HS3" s="8" t="s">
        <v>260</v>
      </c>
      <c r="HT3" s="8" t="s">
        <v>260</v>
      </c>
      <c r="HU3" s="8" t="s">
        <v>260</v>
      </c>
      <c r="HV3" s="8" t="s">
        <v>260</v>
      </c>
      <c r="HW3" s="8" t="s">
        <v>260</v>
      </c>
      <c r="HX3" s="8" t="s">
        <v>260</v>
      </c>
      <c r="HY3" s="8" t="s">
        <v>260</v>
      </c>
      <c r="HZ3" s="8" t="s">
        <v>260</v>
      </c>
      <c r="IA3" s="8" t="s">
        <v>260</v>
      </c>
      <c r="IB3" s="8" t="s">
        <v>260</v>
      </c>
      <c r="IC3" s="8" t="s">
        <v>260</v>
      </c>
      <c r="ID3" s="8" t="s">
        <v>260</v>
      </c>
      <c r="IE3" s="8" t="s">
        <v>260</v>
      </c>
      <c r="IF3" s="8" t="s">
        <v>260</v>
      </c>
      <c r="IG3" s="8" t="s">
        <v>260</v>
      </c>
      <c r="IH3" s="8" t="s">
        <v>260</v>
      </c>
      <c r="II3" s="8" t="s">
        <v>260</v>
      </c>
      <c r="IJ3" s="8" t="s">
        <v>260</v>
      </c>
      <c r="IK3" s="8" t="s">
        <v>260</v>
      </c>
      <c r="IL3" s="8" t="s">
        <v>260</v>
      </c>
      <c r="IM3" s="8" t="s">
        <v>260</v>
      </c>
      <c r="IN3" s="8" t="s">
        <v>260</v>
      </c>
      <c r="IO3" s="8" t="s">
        <v>260</v>
      </c>
      <c r="IP3" s="8" t="s">
        <v>260</v>
      </c>
      <c r="IQ3" s="8" t="s">
        <v>260</v>
      </c>
    </row>
    <row r="4" spans="1:251">
      <c r="A4" s="4" t="s">
        <v>252</v>
      </c>
      <c r="B4" s="8" t="s">
        <v>261</v>
      </c>
      <c r="C4" s="8" t="s">
        <v>261</v>
      </c>
      <c r="D4" s="8" t="s">
        <v>261</v>
      </c>
      <c r="E4" s="8" t="s">
        <v>261</v>
      </c>
      <c r="F4" s="8" t="s">
        <v>261</v>
      </c>
      <c r="G4" s="8" t="s">
        <v>261</v>
      </c>
      <c r="H4" s="8" t="s">
        <v>261</v>
      </c>
      <c r="I4" s="8" t="s">
        <v>261</v>
      </c>
      <c r="J4" s="8" t="s">
        <v>261</v>
      </c>
      <c r="K4" s="8" t="s">
        <v>261</v>
      </c>
      <c r="L4" s="8" t="s">
        <v>261</v>
      </c>
      <c r="M4" s="8" t="s">
        <v>261</v>
      </c>
      <c r="N4" s="8" t="s">
        <v>261</v>
      </c>
      <c r="O4" s="8" t="s">
        <v>261</v>
      </c>
      <c r="P4" s="8" t="s">
        <v>261</v>
      </c>
      <c r="Q4" s="8" t="s">
        <v>261</v>
      </c>
      <c r="R4" s="8" t="s">
        <v>261</v>
      </c>
      <c r="S4" s="8" t="s">
        <v>261</v>
      </c>
      <c r="T4" s="8" t="s">
        <v>261</v>
      </c>
      <c r="U4" s="8" t="s">
        <v>261</v>
      </c>
      <c r="V4" s="8" t="s">
        <v>261</v>
      </c>
      <c r="W4" s="8" t="s">
        <v>261</v>
      </c>
      <c r="X4" s="8" t="s">
        <v>261</v>
      </c>
      <c r="Y4" s="8" t="s">
        <v>261</v>
      </c>
      <c r="Z4" s="8" t="s">
        <v>261</v>
      </c>
      <c r="AA4" s="8" t="s">
        <v>261</v>
      </c>
      <c r="AB4" s="8" t="s">
        <v>261</v>
      </c>
      <c r="AC4" s="8" t="s">
        <v>261</v>
      </c>
      <c r="AD4" s="8" t="s">
        <v>261</v>
      </c>
      <c r="AE4" s="8" t="s">
        <v>261</v>
      </c>
      <c r="AF4" s="8" t="s">
        <v>261</v>
      </c>
      <c r="AG4" s="8" t="s">
        <v>261</v>
      </c>
      <c r="AH4" s="8" t="s">
        <v>261</v>
      </c>
      <c r="AI4" s="8" t="s">
        <v>261</v>
      </c>
      <c r="AJ4" s="8" t="s">
        <v>261</v>
      </c>
      <c r="AK4" s="8" t="s">
        <v>261</v>
      </c>
      <c r="AL4" s="8" t="s">
        <v>261</v>
      </c>
      <c r="AM4" s="8" t="s">
        <v>261</v>
      </c>
      <c r="AN4" s="8" t="s">
        <v>261</v>
      </c>
      <c r="AO4" s="8" t="s">
        <v>261</v>
      </c>
      <c r="AP4" s="8" t="s">
        <v>261</v>
      </c>
      <c r="AQ4" s="8" t="s">
        <v>261</v>
      </c>
      <c r="AR4" s="8" t="s">
        <v>261</v>
      </c>
      <c r="AS4" s="8" t="s">
        <v>261</v>
      </c>
      <c r="AT4" s="8" t="s">
        <v>261</v>
      </c>
      <c r="AU4" s="8" t="s">
        <v>261</v>
      </c>
      <c r="AV4" s="8" t="s">
        <v>261</v>
      </c>
      <c r="AW4" s="8" t="s">
        <v>261</v>
      </c>
      <c r="AX4" s="8" t="s">
        <v>261</v>
      </c>
      <c r="AY4" s="8" t="s">
        <v>261</v>
      </c>
      <c r="AZ4" s="8" t="s">
        <v>261</v>
      </c>
      <c r="BA4" s="8" t="s">
        <v>261</v>
      </c>
      <c r="BB4" s="8" t="s">
        <v>261</v>
      </c>
      <c r="BC4" s="8" t="s">
        <v>261</v>
      </c>
      <c r="BD4" s="8" t="s">
        <v>261</v>
      </c>
      <c r="BE4" s="8" t="s">
        <v>261</v>
      </c>
      <c r="BF4" s="8" t="s">
        <v>261</v>
      </c>
      <c r="BG4" s="8" t="s">
        <v>261</v>
      </c>
      <c r="BH4" s="8" t="s">
        <v>261</v>
      </c>
      <c r="BI4" s="8" t="s">
        <v>261</v>
      </c>
      <c r="BJ4" s="8" t="s">
        <v>261</v>
      </c>
      <c r="BK4" s="8" t="s">
        <v>261</v>
      </c>
      <c r="BL4" s="8" t="s">
        <v>261</v>
      </c>
      <c r="BM4" s="8" t="s">
        <v>261</v>
      </c>
      <c r="BN4" s="8" t="s">
        <v>261</v>
      </c>
      <c r="BO4" s="8" t="s">
        <v>261</v>
      </c>
      <c r="BP4" s="8" t="s">
        <v>261</v>
      </c>
      <c r="BQ4" s="8" t="s">
        <v>261</v>
      </c>
      <c r="BR4" s="8" t="s">
        <v>261</v>
      </c>
      <c r="BS4" s="8" t="s">
        <v>261</v>
      </c>
      <c r="BT4" s="8" t="s">
        <v>261</v>
      </c>
      <c r="BU4" s="8" t="s">
        <v>261</v>
      </c>
      <c r="BV4" s="8" t="s">
        <v>261</v>
      </c>
      <c r="BW4" s="8" t="s">
        <v>261</v>
      </c>
      <c r="BX4" s="8" t="s">
        <v>261</v>
      </c>
      <c r="BY4" s="8" t="s">
        <v>261</v>
      </c>
      <c r="BZ4" s="8" t="s">
        <v>261</v>
      </c>
      <c r="CA4" s="8" t="s">
        <v>261</v>
      </c>
      <c r="CB4" s="8" t="s">
        <v>261</v>
      </c>
      <c r="CC4" s="8" t="s">
        <v>261</v>
      </c>
      <c r="CD4" s="8" t="s">
        <v>261</v>
      </c>
      <c r="CE4" s="8" t="s">
        <v>261</v>
      </c>
      <c r="CF4" s="8" t="s">
        <v>261</v>
      </c>
      <c r="CG4" s="8" t="s">
        <v>261</v>
      </c>
      <c r="CH4" s="8" t="s">
        <v>261</v>
      </c>
      <c r="CI4" s="8" t="s">
        <v>261</v>
      </c>
      <c r="CJ4" s="8" t="s">
        <v>261</v>
      </c>
      <c r="CK4" s="8" t="s">
        <v>261</v>
      </c>
      <c r="CL4" s="8" t="s">
        <v>261</v>
      </c>
      <c r="CM4" s="8" t="s">
        <v>261</v>
      </c>
      <c r="CN4" s="8" t="s">
        <v>261</v>
      </c>
      <c r="CO4" s="8" t="s">
        <v>261</v>
      </c>
      <c r="CP4" s="8" t="s">
        <v>261</v>
      </c>
      <c r="CQ4" s="8" t="s">
        <v>261</v>
      </c>
      <c r="CR4" s="8" t="s">
        <v>261</v>
      </c>
      <c r="CS4" s="8" t="s">
        <v>261</v>
      </c>
      <c r="CT4" s="8" t="s">
        <v>261</v>
      </c>
      <c r="CU4" s="8" t="s">
        <v>261</v>
      </c>
      <c r="CV4" s="8" t="s">
        <v>261</v>
      </c>
      <c r="CW4" s="8" t="s">
        <v>261</v>
      </c>
      <c r="CX4" s="8" t="s">
        <v>261</v>
      </c>
      <c r="CY4" s="8" t="s">
        <v>261</v>
      </c>
      <c r="CZ4" s="8" t="s">
        <v>261</v>
      </c>
      <c r="DA4" s="8" t="s">
        <v>261</v>
      </c>
      <c r="DB4" s="8" t="s">
        <v>261</v>
      </c>
      <c r="DC4" s="8" t="s">
        <v>261</v>
      </c>
      <c r="DD4" s="8" t="s">
        <v>261</v>
      </c>
      <c r="DE4" s="8" t="s">
        <v>261</v>
      </c>
      <c r="DF4" s="8" t="s">
        <v>261</v>
      </c>
      <c r="DG4" s="8" t="s">
        <v>261</v>
      </c>
      <c r="DH4" s="8" t="s">
        <v>261</v>
      </c>
      <c r="DI4" s="8" t="s">
        <v>261</v>
      </c>
      <c r="DJ4" s="8" t="s">
        <v>261</v>
      </c>
      <c r="DK4" s="8" t="s">
        <v>261</v>
      </c>
      <c r="DL4" s="8" t="s">
        <v>261</v>
      </c>
      <c r="DM4" s="8" t="s">
        <v>261</v>
      </c>
      <c r="DN4" s="8" t="s">
        <v>261</v>
      </c>
      <c r="DO4" s="8" t="s">
        <v>261</v>
      </c>
      <c r="DP4" s="8" t="s">
        <v>261</v>
      </c>
      <c r="DQ4" s="8" t="s">
        <v>261</v>
      </c>
      <c r="DR4" s="8" t="s">
        <v>261</v>
      </c>
      <c r="DS4" s="8" t="s">
        <v>261</v>
      </c>
      <c r="DT4" s="8" t="s">
        <v>261</v>
      </c>
      <c r="DU4" s="8" t="s">
        <v>261</v>
      </c>
      <c r="DV4" s="8" t="s">
        <v>261</v>
      </c>
      <c r="DW4" s="8" t="s">
        <v>261</v>
      </c>
      <c r="DX4" s="8" t="s">
        <v>261</v>
      </c>
      <c r="DY4" s="8" t="s">
        <v>261</v>
      </c>
      <c r="DZ4" s="8" t="s">
        <v>261</v>
      </c>
      <c r="EA4" s="8" t="s">
        <v>261</v>
      </c>
      <c r="EB4" s="8" t="s">
        <v>261</v>
      </c>
      <c r="EC4" s="8" t="s">
        <v>261</v>
      </c>
      <c r="ED4" s="8" t="s">
        <v>261</v>
      </c>
      <c r="EE4" s="8" t="s">
        <v>261</v>
      </c>
      <c r="EF4" s="8" t="s">
        <v>261</v>
      </c>
      <c r="EG4" s="8" t="s">
        <v>261</v>
      </c>
      <c r="EH4" s="8" t="s">
        <v>261</v>
      </c>
      <c r="EI4" s="8" t="s">
        <v>261</v>
      </c>
      <c r="EJ4" s="8" t="s">
        <v>261</v>
      </c>
      <c r="EK4" s="8" t="s">
        <v>261</v>
      </c>
      <c r="EL4" s="8" t="s">
        <v>261</v>
      </c>
      <c r="EM4" s="8" t="s">
        <v>261</v>
      </c>
      <c r="EN4" s="8" t="s">
        <v>261</v>
      </c>
      <c r="EO4" s="8" t="s">
        <v>261</v>
      </c>
      <c r="EP4" s="8" t="s">
        <v>261</v>
      </c>
      <c r="EQ4" s="8" t="s">
        <v>261</v>
      </c>
      <c r="ER4" s="8" t="s">
        <v>261</v>
      </c>
      <c r="ES4" s="8" t="s">
        <v>261</v>
      </c>
      <c r="ET4" s="8" t="s">
        <v>261</v>
      </c>
      <c r="EU4" s="8" t="s">
        <v>261</v>
      </c>
      <c r="EV4" s="8" t="s">
        <v>261</v>
      </c>
      <c r="EW4" s="8" t="s">
        <v>261</v>
      </c>
      <c r="EX4" s="8" t="s">
        <v>261</v>
      </c>
      <c r="EY4" s="8" t="s">
        <v>261</v>
      </c>
      <c r="EZ4" s="8" t="s">
        <v>261</v>
      </c>
      <c r="FA4" s="8" t="s">
        <v>261</v>
      </c>
      <c r="FB4" s="8" t="s">
        <v>261</v>
      </c>
      <c r="FC4" s="8" t="s">
        <v>261</v>
      </c>
      <c r="FD4" s="8" t="s">
        <v>261</v>
      </c>
      <c r="FE4" s="8" t="s">
        <v>261</v>
      </c>
      <c r="FF4" s="8" t="s">
        <v>261</v>
      </c>
      <c r="FG4" s="8" t="s">
        <v>261</v>
      </c>
      <c r="FH4" s="8" t="s">
        <v>261</v>
      </c>
      <c r="FI4" s="8" t="s">
        <v>261</v>
      </c>
      <c r="FJ4" s="8" t="s">
        <v>261</v>
      </c>
      <c r="FK4" s="8" t="s">
        <v>261</v>
      </c>
      <c r="FL4" s="8" t="s">
        <v>261</v>
      </c>
      <c r="FM4" s="8" t="s">
        <v>261</v>
      </c>
      <c r="FN4" s="8" t="s">
        <v>261</v>
      </c>
      <c r="FO4" s="8" t="s">
        <v>261</v>
      </c>
      <c r="FP4" s="8" t="s">
        <v>261</v>
      </c>
      <c r="FQ4" s="8" t="s">
        <v>261</v>
      </c>
      <c r="FR4" s="8" t="s">
        <v>261</v>
      </c>
      <c r="FS4" s="8" t="s">
        <v>261</v>
      </c>
      <c r="FT4" s="8" t="s">
        <v>261</v>
      </c>
      <c r="FU4" s="8" t="s">
        <v>261</v>
      </c>
      <c r="FV4" s="8" t="s">
        <v>261</v>
      </c>
      <c r="FW4" s="8" t="s">
        <v>261</v>
      </c>
      <c r="FX4" s="8" t="s">
        <v>261</v>
      </c>
      <c r="FY4" s="8" t="s">
        <v>261</v>
      </c>
      <c r="FZ4" s="8" t="s">
        <v>261</v>
      </c>
      <c r="GA4" s="8" t="s">
        <v>261</v>
      </c>
      <c r="GB4" s="8" t="s">
        <v>261</v>
      </c>
      <c r="GC4" s="8" t="s">
        <v>261</v>
      </c>
      <c r="GD4" s="8" t="s">
        <v>261</v>
      </c>
      <c r="GE4" s="8" t="s">
        <v>261</v>
      </c>
      <c r="GF4" s="8" t="s">
        <v>261</v>
      </c>
      <c r="GG4" s="8" t="s">
        <v>261</v>
      </c>
      <c r="GH4" s="8" t="s">
        <v>261</v>
      </c>
      <c r="GI4" s="8" t="s">
        <v>261</v>
      </c>
      <c r="GJ4" s="8" t="s">
        <v>261</v>
      </c>
      <c r="GK4" s="8" t="s">
        <v>261</v>
      </c>
      <c r="GL4" s="8" t="s">
        <v>261</v>
      </c>
      <c r="GM4" s="8" t="s">
        <v>261</v>
      </c>
      <c r="GN4" s="8" t="s">
        <v>261</v>
      </c>
      <c r="GO4" s="8" t="s">
        <v>261</v>
      </c>
      <c r="GP4" s="8" t="s">
        <v>261</v>
      </c>
      <c r="GQ4" s="8" t="s">
        <v>261</v>
      </c>
      <c r="GR4" s="8" t="s">
        <v>261</v>
      </c>
      <c r="GS4" s="8" t="s">
        <v>261</v>
      </c>
      <c r="GT4" s="8" t="s">
        <v>261</v>
      </c>
      <c r="GU4" s="8" t="s">
        <v>261</v>
      </c>
      <c r="GV4" s="8" t="s">
        <v>261</v>
      </c>
      <c r="GW4" s="8" t="s">
        <v>261</v>
      </c>
      <c r="GX4" s="8" t="s">
        <v>261</v>
      </c>
      <c r="GY4" s="8" t="s">
        <v>261</v>
      </c>
      <c r="GZ4" s="8" t="s">
        <v>261</v>
      </c>
      <c r="HA4" s="8" t="s">
        <v>261</v>
      </c>
      <c r="HB4" s="8" t="s">
        <v>261</v>
      </c>
      <c r="HC4" s="8" t="s">
        <v>261</v>
      </c>
      <c r="HD4" s="8" t="s">
        <v>261</v>
      </c>
      <c r="HE4" s="8" t="s">
        <v>261</v>
      </c>
      <c r="HF4" s="8" t="s">
        <v>261</v>
      </c>
      <c r="HG4" s="8" t="s">
        <v>261</v>
      </c>
      <c r="HH4" s="8" t="s">
        <v>261</v>
      </c>
      <c r="HI4" s="8" t="s">
        <v>261</v>
      </c>
      <c r="HJ4" s="8" t="s">
        <v>261</v>
      </c>
      <c r="HK4" s="8" t="s">
        <v>261</v>
      </c>
      <c r="HL4" s="8" t="s">
        <v>261</v>
      </c>
      <c r="HM4" s="8" t="s">
        <v>261</v>
      </c>
      <c r="HN4" s="8" t="s">
        <v>261</v>
      </c>
      <c r="HO4" s="8" t="s">
        <v>261</v>
      </c>
      <c r="HP4" s="8" t="s">
        <v>261</v>
      </c>
      <c r="HQ4" s="8" t="s">
        <v>261</v>
      </c>
      <c r="HR4" s="8" t="s">
        <v>261</v>
      </c>
      <c r="HS4" s="8" t="s">
        <v>261</v>
      </c>
      <c r="HT4" s="8" t="s">
        <v>261</v>
      </c>
      <c r="HU4" s="8" t="s">
        <v>261</v>
      </c>
      <c r="HV4" s="8" t="s">
        <v>261</v>
      </c>
      <c r="HW4" s="8" t="s">
        <v>261</v>
      </c>
      <c r="HX4" s="8" t="s">
        <v>261</v>
      </c>
      <c r="HY4" s="8" t="s">
        <v>261</v>
      </c>
      <c r="HZ4" s="8" t="s">
        <v>261</v>
      </c>
      <c r="IA4" s="8" t="s">
        <v>261</v>
      </c>
      <c r="IB4" s="8" t="s">
        <v>261</v>
      </c>
      <c r="IC4" s="8" t="s">
        <v>261</v>
      </c>
      <c r="ID4" s="8" t="s">
        <v>261</v>
      </c>
      <c r="IE4" s="8" t="s">
        <v>261</v>
      </c>
      <c r="IF4" s="8" t="s">
        <v>261</v>
      </c>
      <c r="IG4" s="8" t="s">
        <v>261</v>
      </c>
      <c r="IH4" s="8" t="s">
        <v>261</v>
      </c>
      <c r="II4" s="8" t="s">
        <v>261</v>
      </c>
      <c r="IJ4" s="8" t="s">
        <v>261</v>
      </c>
      <c r="IK4" s="8" t="s">
        <v>261</v>
      </c>
      <c r="IL4" s="8" t="s">
        <v>261</v>
      </c>
      <c r="IM4" s="8" t="s">
        <v>261</v>
      </c>
      <c r="IN4" s="8" t="s">
        <v>261</v>
      </c>
      <c r="IO4" s="8" t="s">
        <v>261</v>
      </c>
      <c r="IP4" s="8" t="s">
        <v>261</v>
      </c>
      <c r="IQ4" s="8" t="s">
        <v>261</v>
      </c>
    </row>
    <row r="5" spans="1:251">
      <c r="A5" s="4" t="s">
        <v>253</v>
      </c>
      <c r="B5" s="8" t="s">
        <v>262</v>
      </c>
      <c r="C5" s="8" t="s">
        <v>262</v>
      </c>
      <c r="D5" s="8" t="s">
        <v>262</v>
      </c>
      <c r="E5" s="8" t="s">
        <v>262</v>
      </c>
      <c r="F5" s="8" t="s">
        <v>262</v>
      </c>
      <c r="G5" s="8" t="s">
        <v>262</v>
      </c>
      <c r="H5" s="8" t="s">
        <v>262</v>
      </c>
      <c r="I5" s="8" t="s">
        <v>262</v>
      </c>
      <c r="J5" s="8" t="s">
        <v>262</v>
      </c>
      <c r="K5" s="8" t="s">
        <v>262</v>
      </c>
      <c r="L5" s="8" t="s">
        <v>262</v>
      </c>
      <c r="M5" s="8" t="s">
        <v>262</v>
      </c>
      <c r="N5" s="8" t="s">
        <v>262</v>
      </c>
      <c r="O5" s="8" t="s">
        <v>262</v>
      </c>
      <c r="P5" s="8" t="s">
        <v>262</v>
      </c>
      <c r="Q5" s="8" t="s">
        <v>262</v>
      </c>
      <c r="R5" s="8" t="s">
        <v>262</v>
      </c>
      <c r="S5" s="8" t="s">
        <v>262</v>
      </c>
      <c r="T5" s="8" t="s">
        <v>262</v>
      </c>
      <c r="U5" s="8" t="s">
        <v>262</v>
      </c>
      <c r="V5" s="8" t="s">
        <v>262</v>
      </c>
      <c r="W5" s="8" t="s">
        <v>262</v>
      </c>
      <c r="X5" s="8" t="s">
        <v>262</v>
      </c>
      <c r="Y5" s="8" t="s">
        <v>262</v>
      </c>
      <c r="Z5" s="8" t="s">
        <v>262</v>
      </c>
      <c r="AA5" s="8" t="s">
        <v>262</v>
      </c>
      <c r="AB5" s="8" t="s">
        <v>262</v>
      </c>
      <c r="AC5" s="8" t="s">
        <v>262</v>
      </c>
      <c r="AD5" s="8" t="s">
        <v>262</v>
      </c>
      <c r="AE5" s="8" t="s">
        <v>262</v>
      </c>
      <c r="AF5" s="8" t="s">
        <v>262</v>
      </c>
      <c r="AG5" s="8" t="s">
        <v>262</v>
      </c>
      <c r="AH5" s="8" t="s">
        <v>262</v>
      </c>
      <c r="AI5" s="8" t="s">
        <v>262</v>
      </c>
      <c r="AJ5" s="8" t="s">
        <v>262</v>
      </c>
      <c r="AK5" s="8" t="s">
        <v>262</v>
      </c>
      <c r="AL5" s="8" t="s">
        <v>262</v>
      </c>
      <c r="AM5" s="8" t="s">
        <v>262</v>
      </c>
      <c r="AN5" s="8" t="s">
        <v>262</v>
      </c>
      <c r="AO5" s="8" t="s">
        <v>262</v>
      </c>
      <c r="AP5" s="8" t="s">
        <v>262</v>
      </c>
      <c r="AQ5" s="8" t="s">
        <v>262</v>
      </c>
      <c r="AR5" s="8" t="s">
        <v>262</v>
      </c>
      <c r="AS5" s="8" t="s">
        <v>262</v>
      </c>
      <c r="AT5" s="8" t="s">
        <v>262</v>
      </c>
      <c r="AU5" s="8" t="s">
        <v>262</v>
      </c>
      <c r="AV5" s="8" t="s">
        <v>262</v>
      </c>
      <c r="AW5" s="8" t="s">
        <v>262</v>
      </c>
      <c r="AX5" s="8" t="s">
        <v>262</v>
      </c>
      <c r="AY5" s="8" t="s">
        <v>262</v>
      </c>
      <c r="AZ5" s="8" t="s">
        <v>262</v>
      </c>
      <c r="BA5" s="8" t="s">
        <v>262</v>
      </c>
      <c r="BB5" s="8" t="s">
        <v>262</v>
      </c>
      <c r="BC5" s="8" t="s">
        <v>262</v>
      </c>
      <c r="BD5" s="8" t="s">
        <v>262</v>
      </c>
      <c r="BE5" s="8" t="s">
        <v>262</v>
      </c>
      <c r="BF5" s="8" t="s">
        <v>262</v>
      </c>
      <c r="BG5" s="8" t="s">
        <v>262</v>
      </c>
      <c r="BH5" s="8" t="s">
        <v>262</v>
      </c>
      <c r="BI5" s="8" t="s">
        <v>262</v>
      </c>
      <c r="BJ5" s="8" t="s">
        <v>262</v>
      </c>
      <c r="BK5" s="8" t="s">
        <v>262</v>
      </c>
      <c r="BL5" s="8" t="s">
        <v>262</v>
      </c>
      <c r="BM5" s="8" t="s">
        <v>262</v>
      </c>
      <c r="BN5" s="8" t="s">
        <v>262</v>
      </c>
      <c r="BO5" s="8" t="s">
        <v>262</v>
      </c>
      <c r="BP5" s="8" t="s">
        <v>262</v>
      </c>
      <c r="BQ5" s="8" t="s">
        <v>262</v>
      </c>
      <c r="BR5" s="8" t="s">
        <v>262</v>
      </c>
      <c r="BS5" s="8" t="s">
        <v>262</v>
      </c>
      <c r="BT5" s="8" t="s">
        <v>262</v>
      </c>
      <c r="BU5" s="8" t="s">
        <v>262</v>
      </c>
      <c r="BV5" s="8" t="s">
        <v>262</v>
      </c>
      <c r="BW5" s="8" t="s">
        <v>262</v>
      </c>
      <c r="BX5" s="8" t="s">
        <v>262</v>
      </c>
      <c r="BY5" s="8" t="s">
        <v>262</v>
      </c>
      <c r="BZ5" s="8" t="s">
        <v>262</v>
      </c>
      <c r="CA5" s="8" t="s">
        <v>262</v>
      </c>
      <c r="CB5" s="8" t="s">
        <v>262</v>
      </c>
      <c r="CC5" s="8" t="s">
        <v>262</v>
      </c>
      <c r="CD5" s="8" t="s">
        <v>262</v>
      </c>
      <c r="CE5" s="8" t="s">
        <v>262</v>
      </c>
      <c r="CF5" s="8" t="s">
        <v>262</v>
      </c>
      <c r="CG5" s="8" t="s">
        <v>262</v>
      </c>
      <c r="CH5" s="8" t="s">
        <v>262</v>
      </c>
      <c r="CI5" s="8" t="s">
        <v>262</v>
      </c>
      <c r="CJ5" s="8" t="s">
        <v>262</v>
      </c>
      <c r="CK5" s="8" t="s">
        <v>262</v>
      </c>
      <c r="CL5" s="8" t="s">
        <v>262</v>
      </c>
      <c r="CM5" s="8" t="s">
        <v>262</v>
      </c>
      <c r="CN5" s="8" t="s">
        <v>262</v>
      </c>
      <c r="CO5" s="8" t="s">
        <v>262</v>
      </c>
      <c r="CP5" s="8" t="s">
        <v>262</v>
      </c>
      <c r="CQ5" s="8" t="s">
        <v>262</v>
      </c>
      <c r="CR5" s="8" t="s">
        <v>262</v>
      </c>
      <c r="CS5" s="8" t="s">
        <v>262</v>
      </c>
      <c r="CT5" s="8" t="s">
        <v>262</v>
      </c>
      <c r="CU5" s="8" t="s">
        <v>262</v>
      </c>
      <c r="CV5" s="8" t="s">
        <v>262</v>
      </c>
      <c r="CW5" s="8" t="s">
        <v>262</v>
      </c>
      <c r="CX5" s="8" t="s">
        <v>262</v>
      </c>
      <c r="CY5" s="8" t="s">
        <v>262</v>
      </c>
      <c r="CZ5" s="8" t="s">
        <v>262</v>
      </c>
      <c r="DA5" s="8" t="s">
        <v>262</v>
      </c>
      <c r="DB5" s="8" t="s">
        <v>262</v>
      </c>
      <c r="DC5" s="8" t="s">
        <v>262</v>
      </c>
      <c r="DD5" s="8" t="s">
        <v>262</v>
      </c>
      <c r="DE5" s="8" t="s">
        <v>262</v>
      </c>
      <c r="DF5" s="8" t="s">
        <v>262</v>
      </c>
      <c r="DG5" s="8" t="s">
        <v>262</v>
      </c>
      <c r="DH5" s="8" t="s">
        <v>262</v>
      </c>
      <c r="DI5" s="8" t="s">
        <v>262</v>
      </c>
      <c r="DJ5" s="8" t="s">
        <v>262</v>
      </c>
      <c r="DK5" s="8" t="s">
        <v>262</v>
      </c>
      <c r="DL5" s="8" t="s">
        <v>262</v>
      </c>
      <c r="DM5" s="8" t="s">
        <v>262</v>
      </c>
      <c r="DN5" s="8" t="s">
        <v>262</v>
      </c>
      <c r="DO5" s="8" t="s">
        <v>262</v>
      </c>
      <c r="DP5" s="8" t="s">
        <v>262</v>
      </c>
      <c r="DQ5" s="8" t="s">
        <v>262</v>
      </c>
      <c r="DR5" s="8" t="s">
        <v>262</v>
      </c>
      <c r="DS5" s="8" t="s">
        <v>262</v>
      </c>
      <c r="DT5" s="8" t="s">
        <v>262</v>
      </c>
      <c r="DU5" s="8" t="s">
        <v>262</v>
      </c>
      <c r="DV5" s="8" t="s">
        <v>262</v>
      </c>
      <c r="DW5" s="8" t="s">
        <v>262</v>
      </c>
      <c r="DX5" s="8" t="s">
        <v>262</v>
      </c>
      <c r="DY5" s="8" t="s">
        <v>262</v>
      </c>
      <c r="DZ5" s="8" t="s">
        <v>262</v>
      </c>
      <c r="EA5" s="8" t="s">
        <v>262</v>
      </c>
      <c r="EB5" s="8" t="s">
        <v>262</v>
      </c>
      <c r="EC5" s="8" t="s">
        <v>262</v>
      </c>
      <c r="ED5" s="8" t="s">
        <v>262</v>
      </c>
      <c r="EE5" s="8" t="s">
        <v>262</v>
      </c>
      <c r="EF5" s="8" t="s">
        <v>262</v>
      </c>
      <c r="EG5" s="8" t="s">
        <v>262</v>
      </c>
      <c r="EH5" s="8" t="s">
        <v>262</v>
      </c>
      <c r="EI5" s="8" t="s">
        <v>262</v>
      </c>
      <c r="EJ5" s="8" t="s">
        <v>262</v>
      </c>
      <c r="EK5" s="8" t="s">
        <v>262</v>
      </c>
      <c r="EL5" s="8" t="s">
        <v>262</v>
      </c>
      <c r="EM5" s="8" t="s">
        <v>262</v>
      </c>
      <c r="EN5" s="8" t="s">
        <v>262</v>
      </c>
      <c r="EO5" s="8" t="s">
        <v>262</v>
      </c>
      <c r="EP5" s="8" t="s">
        <v>262</v>
      </c>
      <c r="EQ5" s="8" t="s">
        <v>262</v>
      </c>
      <c r="ER5" s="8" t="s">
        <v>262</v>
      </c>
      <c r="ES5" s="8" t="s">
        <v>262</v>
      </c>
      <c r="ET5" s="8" t="s">
        <v>262</v>
      </c>
      <c r="EU5" s="8" t="s">
        <v>262</v>
      </c>
      <c r="EV5" s="8" t="s">
        <v>262</v>
      </c>
      <c r="EW5" s="8" t="s">
        <v>262</v>
      </c>
      <c r="EX5" s="8" t="s">
        <v>262</v>
      </c>
      <c r="EY5" s="8" t="s">
        <v>262</v>
      </c>
      <c r="EZ5" s="8" t="s">
        <v>262</v>
      </c>
      <c r="FA5" s="8" t="s">
        <v>262</v>
      </c>
      <c r="FB5" s="8" t="s">
        <v>262</v>
      </c>
      <c r="FC5" s="8" t="s">
        <v>262</v>
      </c>
      <c r="FD5" s="8" t="s">
        <v>262</v>
      </c>
      <c r="FE5" s="8" t="s">
        <v>262</v>
      </c>
      <c r="FF5" s="8" t="s">
        <v>262</v>
      </c>
      <c r="FG5" s="8" t="s">
        <v>262</v>
      </c>
      <c r="FH5" s="8" t="s">
        <v>262</v>
      </c>
      <c r="FI5" s="8" t="s">
        <v>262</v>
      </c>
      <c r="FJ5" s="8" t="s">
        <v>262</v>
      </c>
      <c r="FK5" s="8" t="s">
        <v>262</v>
      </c>
      <c r="FL5" s="8" t="s">
        <v>262</v>
      </c>
      <c r="FM5" s="8" t="s">
        <v>262</v>
      </c>
      <c r="FN5" s="8" t="s">
        <v>262</v>
      </c>
      <c r="FO5" s="8" t="s">
        <v>262</v>
      </c>
      <c r="FP5" s="8" t="s">
        <v>262</v>
      </c>
      <c r="FQ5" s="8" t="s">
        <v>262</v>
      </c>
      <c r="FR5" s="8" t="s">
        <v>262</v>
      </c>
      <c r="FS5" s="8" t="s">
        <v>262</v>
      </c>
      <c r="FT5" s="8" t="s">
        <v>262</v>
      </c>
      <c r="FU5" s="8" t="s">
        <v>262</v>
      </c>
      <c r="FV5" s="8" t="s">
        <v>262</v>
      </c>
      <c r="FW5" s="8" t="s">
        <v>262</v>
      </c>
      <c r="FX5" s="8" t="s">
        <v>262</v>
      </c>
      <c r="FY5" s="8" t="s">
        <v>262</v>
      </c>
      <c r="FZ5" s="8" t="s">
        <v>262</v>
      </c>
      <c r="GA5" s="8" t="s">
        <v>262</v>
      </c>
      <c r="GB5" s="8" t="s">
        <v>262</v>
      </c>
      <c r="GC5" s="8" t="s">
        <v>262</v>
      </c>
      <c r="GD5" s="8" t="s">
        <v>262</v>
      </c>
      <c r="GE5" s="8" t="s">
        <v>262</v>
      </c>
      <c r="GF5" s="8" t="s">
        <v>262</v>
      </c>
      <c r="GG5" s="8" t="s">
        <v>262</v>
      </c>
      <c r="GH5" s="8" t="s">
        <v>262</v>
      </c>
      <c r="GI5" s="8" t="s">
        <v>262</v>
      </c>
      <c r="GJ5" s="8" t="s">
        <v>262</v>
      </c>
      <c r="GK5" s="8" t="s">
        <v>262</v>
      </c>
      <c r="GL5" s="8" t="s">
        <v>262</v>
      </c>
      <c r="GM5" s="8" t="s">
        <v>262</v>
      </c>
      <c r="GN5" s="8" t="s">
        <v>262</v>
      </c>
      <c r="GO5" s="8" t="s">
        <v>262</v>
      </c>
      <c r="GP5" s="8" t="s">
        <v>262</v>
      </c>
      <c r="GQ5" s="8" t="s">
        <v>262</v>
      </c>
      <c r="GR5" s="8" t="s">
        <v>262</v>
      </c>
      <c r="GS5" s="8" t="s">
        <v>262</v>
      </c>
      <c r="GT5" s="8" t="s">
        <v>262</v>
      </c>
      <c r="GU5" s="8" t="s">
        <v>262</v>
      </c>
      <c r="GV5" s="8" t="s">
        <v>262</v>
      </c>
      <c r="GW5" s="8" t="s">
        <v>262</v>
      </c>
      <c r="GX5" s="8" t="s">
        <v>262</v>
      </c>
      <c r="GY5" s="8" t="s">
        <v>262</v>
      </c>
      <c r="GZ5" s="8" t="s">
        <v>262</v>
      </c>
      <c r="HA5" s="8" t="s">
        <v>262</v>
      </c>
      <c r="HB5" s="8" t="s">
        <v>262</v>
      </c>
      <c r="HC5" s="8" t="s">
        <v>262</v>
      </c>
      <c r="HD5" s="8" t="s">
        <v>262</v>
      </c>
      <c r="HE5" s="8" t="s">
        <v>262</v>
      </c>
      <c r="HF5" s="8" t="s">
        <v>262</v>
      </c>
      <c r="HG5" s="8" t="s">
        <v>262</v>
      </c>
      <c r="HH5" s="8" t="s">
        <v>262</v>
      </c>
      <c r="HI5" s="8" t="s">
        <v>262</v>
      </c>
      <c r="HJ5" s="8" t="s">
        <v>262</v>
      </c>
      <c r="HK5" s="8" t="s">
        <v>262</v>
      </c>
      <c r="HL5" s="8" t="s">
        <v>262</v>
      </c>
      <c r="HM5" s="8" t="s">
        <v>262</v>
      </c>
      <c r="HN5" s="8" t="s">
        <v>262</v>
      </c>
      <c r="HO5" s="8" t="s">
        <v>262</v>
      </c>
      <c r="HP5" s="8" t="s">
        <v>262</v>
      </c>
      <c r="HQ5" s="8" t="s">
        <v>262</v>
      </c>
      <c r="HR5" s="8" t="s">
        <v>262</v>
      </c>
      <c r="HS5" s="8" t="s">
        <v>262</v>
      </c>
      <c r="HT5" s="8" t="s">
        <v>262</v>
      </c>
      <c r="HU5" s="8" t="s">
        <v>262</v>
      </c>
      <c r="HV5" s="8" t="s">
        <v>262</v>
      </c>
      <c r="HW5" s="8" t="s">
        <v>262</v>
      </c>
      <c r="HX5" s="8" t="s">
        <v>262</v>
      </c>
      <c r="HY5" s="8" t="s">
        <v>262</v>
      </c>
      <c r="HZ5" s="8" t="s">
        <v>262</v>
      </c>
      <c r="IA5" s="8" t="s">
        <v>262</v>
      </c>
      <c r="IB5" s="8" t="s">
        <v>262</v>
      </c>
      <c r="IC5" s="8" t="s">
        <v>262</v>
      </c>
      <c r="ID5" s="8" t="s">
        <v>262</v>
      </c>
      <c r="IE5" s="8" t="s">
        <v>262</v>
      </c>
      <c r="IF5" s="8" t="s">
        <v>262</v>
      </c>
      <c r="IG5" s="8" t="s">
        <v>262</v>
      </c>
      <c r="IH5" s="8" t="s">
        <v>262</v>
      </c>
      <c r="II5" s="8" t="s">
        <v>262</v>
      </c>
      <c r="IJ5" s="8" t="s">
        <v>262</v>
      </c>
      <c r="IK5" s="8" t="s">
        <v>262</v>
      </c>
      <c r="IL5" s="8" t="s">
        <v>262</v>
      </c>
      <c r="IM5" s="8" t="s">
        <v>262</v>
      </c>
      <c r="IN5" s="8" t="s">
        <v>262</v>
      </c>
      <c r="IO5" s="8" t="s">
        <v>262</v>
      </c>
      <c r="IP5" s="8" t="s">
        <v>262</v>
      </c>
      <c r="IQ5" s="8" t="s">
        <v>262</v>
      </c>
    </row>
    <row r="6" spans="1:251">
      <c r="A6" s="4" t="s">
        <v>254</v>
      </c>
      <c r="B6" s="8" t="s">
        <v>1173</v>
      </c>
      <c r="C6" s="8" t="s">
        <v>1173</v>
      </c>
      <c r="D6" s="8" t="s">
        <v>1173</v>
      </c>
      <c r="E6" s="8" t="s">
        <v>1173</v>
      </c>
      <c r="F6" s="8" t="s">
        <v>1173</v>
      </c>
      <c r="G6" s="8" t="s">
        <v>1173</v>
      </c>
      <c r="H6" s="8" t="s">
        <v>1173</v>
      </c>
      <c r="I6" s="8" t="s">
        <v>1173</v>
      </c>
      <c r="J6" s="8" t="s">
        <v>1173</v>
      </c>
      <c r="K6" s="8" t="s">
        <v>1173</v>
      </c>
      <c r="L6" s="8" t="s">
        <v>1173</v>
      </c>
      <c r="M6" s="8" t="s">
        <v>1173</v>
      </c>
      <c r="N6" s="8" t="s">
        <v>1173</v>
      </c>
      <c r="O6" s="8" t="s">
        <v>1173</v>
      </c>
      <c r="P6" s="8" t="s">
        <v>1173</v>
      </c>
      <c r="Q6" s="8" t="s">
        <v>1173</v>
      </c>
      <c r="R6" s="8" t="s">
        <v>1173</v>
      </c>
      <c r="S6" s="8" t="s">
        <v>1173</v>
      </c>
      <c r="T6" s="8" t="s">
        <v>1173</v>
      </c>
      <c r="U6" s="8" t="s">
        <v>1173</v>
      </c>
      <c r="V6" s="8" t="s">
        <v>1173</v>
      </c>
      <c r="W6" s="8" t="s">
        <v>1173</v>
      </c>
      <c r="X6" s="8" t="s">
        <v>1173</v>
      </c>
      <c r="Y6" s="8" t="s">
        <v>1173</v>
      </c>
      <c r="Z6" s="8" t="s">
        <v>1173</v>
      </c>
      <c r="AA6" s="8" t="s">
        <v>1173</v>
      </c>
      <c r="AB6" s="8" t="s">
        <v>1173</v>
      </c>
      <c r="AC6" s="8" t="s">
        <v>1173</v>
      </c>
      <c r="AD6" s="8" t="s">
        <v>1173</v>
      </c>
      <c r="AE6" s="8" t="s">
        <v>1173</v>
      </c>
      <c r="AF6" s="8" t="s">
        <v>1173</v>
      </c>
      <c r="AG6" s="8" t="s">
        <v>1173</v>
      </c>
      <c r="AH6" s="8" t="s">
        <v>1173</v>
      </c>
      <c r="AI6" s="8" t="s">
        <v>1173</v>
      </c>
      <c r="AJ6" s="8" t="s">
        <v>1173</v>
      </c>
      <c r="AK6" s="8" t="s">
        <v>1173</v>
      </c>
      <c r="AL6" s="8" t="s">
        <v>1173</v>
      </c>
      <c r="AM6" s="8" t="s">
        <v>1173</v>
      </c>
      <c r="AN6" s="8" t="s">
        <v>1173</v>
      </c>
      <c r="AO6" s="8" t="s">
        <v>1173</v>
      </c>
      <c r="AP6" s="8" t="s">
        <v>1173</v>
      </c>
      <c r="AQ6" s="8" t="s">
        <v>1173</v>
      </c>
      <c r="AR6" s="8" t="s">
        <v>1173</v>
      </c>
      <c r="AS6" s="8" t="s">
        <v>1173</v>
      </c>
      <c r="AT6" s="8" t="s">
        <v>1173</v>
      </c>
      <c r="AU6" s="8" t="s">
        <v>1173</v>
      </c>
      <c r="AV6" s="8" t="s">
        <v>1173</v>
      </c>
      <c r="AW6" s="8" t="s">
        <v>1173</v>
      </c>
      <c r="AX6" s="8" t="s">
        <v>1173</v>
      </c>
      <c r="AY6" s="8" t="s">
        <v>1173</v>
      </c>
      <c r="AZ6" s="8" t="s">
        <v>1173</v>
      </c>
      <c r="BA6" s="8" t="s">
        <v>1173</v>
      </c>
      <c r="BB6" s="8" t="s">
        <v>1173</v>
      </c>
      <c r="BC6" s="8" t="s">
        <v>1173</v>
      </c>
      <c r="BD6" s="8" t="s">
        <v>1173</v>
      </c>
      <c r="BE6" s="8" t="s">
        <v>1173</v>
      </c>
      <c r="BF6" s="8" t="s">
        <v>1173</v>
      </c>
      <c r="BG6" s="8" t="s">
        <v>1173</v>
      </c>
      <c r="BH6" s="8" t="s">
        <v>1173</v>
      </c>
      <c r="BI6" s="8" t="s">
        <v>1173</v>
      </c>
      <c r="BJ6" s="8" t="s">
        <v>1173</v>
      </c>
      <c r="BK6" s="8" t="s">
        <v>1173</v>
      </c>
      <c r="BL6" s="8" t="s">
        <v>1173</v>
      </c>
      <c r="BM6" s="8" t="s">
        <v>1173</v>
      </c>
      <c r="BN6" s="8" t="s">
        <v>1173</v>
      </c>
      <c r="BO6" s="8" t="s">
        <v>1173</v>
      </c>
      <c r="BP6" s="8" t="s">
        <v>1173</v>
      </c>
      <c r="BQ6" s="8" t="s">
        <v>1173</v>
      </c>
      <c r="BR6" s="8" t="s">
        <v>1173</v>
      </c>
      <c r="BS6" s="8" t="s">
        <v>1173</v>
      </c>
      <c r="BT6" s="8" t="s">
        <v>1173</v>
      </c>
      <c r="BU6" s="8" t="s">
        <v>1173</v>
      </c>
      <c r="BV6" s="8" t="s">
        <v>1173</v>
      </c>
      <c r="BW6" s="8" t="s">
        <v>1173</v>
      </c>
      <c r="BX6" s="8" t="s">
        <v>1173</v>
      </c>
      <c r="BY6" s="8" t="s">
        <v>1173</v>
      </c>
      <c r="BZ6" s="8" t="s">
        <v>1173</v>
      </c>
      <c r="CA6" s="8" t="s">
        <v>1173</v>
      </c>
      <c r="CB6" s="8" t="s">
        <v>1173</v>
      </c>
      <c r="CC6" s="8" t="s">
        <v>1173</v>
      </c>
      <c r="CD6" s="8" t="s">
        <v>1173</v>
      </c>
      <c r="CE6" s="8" t="s">
        <v>1173</v>
      </c>
      <c r="CF6" s="8" t="s">
        <v>1173</v>
      </c>
      <c r="CG6" s="8" t="s">
        <v>1173</v>
      </c>
      <c r="CH6" s="8" t="s">
        <v>1173</v>
      </c>
      <c r="CI6" s="8" t="s">
        <v>1173</v>
      </c>
      <c r="CJ6" s="8" t="s">
        <v>1173</v>
      </c>
      <c r="CK6" s="8" t="s">
        <v>1173</v>
      </c>
      <c r="CL6" s="8" t="s">
        <v>1173</v>
      </c>
      <c r="CM6" s="8" t="s">
        <v>1173</v>
      </c>
      <c r="CN6" s="8" t="s">
        <v>1173</v>
      </c>
      <c r="CO6" s="8" t="s">
        <v>1173</v>
      </c>
      <c r="CP6" s="8" t="s">
        <v>1173</v>
      </c>
      <c r="CQ6" s="8" t="s">
        <v>1173</v>
      </c>
      <c r="CR6" s="8" t="s">
        <v>1173</v>
      </c>
      <c r="CS6" s="8" t="s">
        <v>1173</v>
      </c>
      <c r="CT6" s="8" t="s">
        <v>1173</v>
      </c>
      <c r="CU6" s="8" t="s">
        <v>1173</v>
      </c>
      <c r="CV6" s="8" t="s">
        <v>1173</v>
      </c>
      <c r="CW6" s="8" t="s">
        <v>1173</v>
      </c>
      <c r="CX6" s="8" t="s">
        <v>1173</v>
      </c>
      <c r="CY6" s="8" t="s">
        <v>1173</v>
      </c>
      <c r="CZ6" s="8" t="s">
        <v>1173</v>
      </c>
      <c r="DA6" s="8" t="s">
        <v>1173</v>
      </c>
      <c r="DB6" s="8" t="s">
        <v>1173</v>
      </c>
      <c r="DC6" s="8" t="s">
        <v>1173</v>
      </c>
      <c r="DD6" s="8" t="s">
        <v>1173</v>
      </c>
      <c r="DE6" s="8" t="s">
        <v>1173</v>
      </c>
      <c r="DF6" s="8" t="s">
        <v>1173</v>
      </c>
      <c r="DG6" s="8" t="s">
        <v>1173</v>
      </c>
      <c r="DH6" s="8" t="s">
        <v>1173</v>
      </c>
      <c r="DI6" s="8" t="s">
        <v>1173</v>
      </c>
      <c r="DJ6" s="8" t="s">
        <v>1173</v>
      </c>
      <c r="DK6" s="8" t="s">
        <v>1173</v>
      </c>
      <c r="DL6" s="8" t="s">
        <v>1173</v>
      </c>
      <c r="DM6" s="8" t="s">
        <v>1173</v>
      </c>
      <c r="DN6" s="8" t="s">
        <v>1173</v>
      </c>
      <c r="DO6" s="8" t="s">
        <v>1173</v>
      </c>
      <c r="DP6" s="8" t="s">
        <v>1173</v>
      </c>
      <c r="DQ6" s="8" t="s">
        <v>1173</v>
      </c>
      <c r="DR6" s="8" t="s">
        <v>1173</v>
      </c>
      <c r="DS6" s="8" t="s">
        <v>1173</v>
      </c>
      <c r="DT6" s="8" t="s">
        <v>1173</v>
      </c>
      <c r="DU6" s="8" t="s">
        <v>1173</v>
      </c>
      <c r="DV6" s="8" t="s">
        <v>1173</v>
      </c>
      <c r="DW6" s="8" t="s">
        <v>1173</v>
      </c>
      <c r="DX6" s="8" t="s">
        <v>1173</v>
      </c>
      <c r="DY6" s="8" t="s">
        <v>1173</v>
      </c>
      <c r="DZ6" s="8" t="s">
        <v>1173</v>
      </c>
      <c r="EA6" s="8" t="s">
        <v>1173</v>
      </c>
      <c r="EB6" s="8" t="s">
        <v>1173</v>
      </c>
      <c r="EC6" s="8" t="s">
        <v>1173</v>
      </c>
      <c r="ED6" s="8" t="s">
        <v>1173</v>
      </c>
      <c r="EE6" s="8" t="s">
        <v>1173</v>
      </c>
      <c r="EF6" s="8" t="s">
        <v>1173</v>
      </c>
      <c r="EG6" s="8" t="s">
        <v>1173</v>
      </c>
      <c r="EH6" s="8" t="s">
        <v>1173</v>
      </c>
      <c r="EI6" s="8" t="s">
        <v>1173</v>
      </c>
      <c r="EJ6" s="8" t="s">
        <v>1173</v>
      </c>
      <c r="EK6" s="8" t="s">
        <v>1173</v>
      </c>
      <c r="EL6" s="8" t="s">
        <v>1173</v>
      </c>
      <c r="EM6" s="8" t="s">
        <v>1173</v>
      </c>
      <c r="EN6" s="8" t="s">
        <v>1173</v>
      </c>
      <c r="EO6" s="8" t="s">
        <v>1173</v>
      </c>
      <c r="EP6" s="8" t="s">
        <v>1173</v>
      </c>
      <c r="EQ6" s="8" t="s">
        <v>1173</v>
      </c>
      <c r="ER6" s="8" t="s">
        <v>1173</v>
      </c>
      <c r="ES6" s="8" t="s">
        <v>1173</v>
      </c>
      <c r="ET6" s="8" t="s">
        <v>1173</v>
      </c>
      <c r="EU6" s="8" t="s">
        <v>1173</v>
      </c>
      <c r="EV6" s="8" t="s">
        <v>1173</v>
      </c>
      <c r="EW6" s="8" t="s">
        <v>1173</v>
      </c>
      <c r="EX6" s="8" t="s">
        <v>1173</v>
      </c>
      <c r="EY6" s="8" t="s">
        <v>1173</v>
      </c>
      <c r="EZ6" s="8" t="s">
        <v>1173</v>
      </c>
      <c r="FA6" s="8" t="s">
        <v>1173</v>
      </c>
      <c r="FB6" s="8" t="s">
        <v>1173</v>
      </c>
      <c r="FC6" s="8" t="s">
        <v>1173</v>
      </c>
      <c r="FD6" s="8" t="s">
        <v>1173</v>
      </c>
      <c r="FE6" s="8" t="s">
        <v>1173</v>
      </c>
      <c r="FF6" s="8" t="s">
        <v>1173</v>
      </c>
      <c r="FG6" s="8" t="s">
        <v>1173</v>
      </c>
      <c r="FH6" s="8" t="s">
        <v>1173</v>
      </c>
      <c r="FI6" s="8" t="s">
        <v>1173</v>
      </c>
      <c r="FJ6" s="8" t="s">
        <v>1173</v>
      </c>
      <c r="FK6" s="8" t="s">
        <v>1173</v>
      </c>
      <c r="FL6" s="8" t="s">
        <v>1173</v>
      </c>
      <c r="FM6" s="8" t="s">
        <v>1173</v>
      </c>
      <c r="FN6" s="8" t="s">
        <v>1173</v>
      </c>
      <c r="FO6" s="8" t="s">
        <v>1173</v>
      </c>
      <c r="FP6" s="8" t="s">
        <v>1173</v>
      </c>
      <c r="FQ6" s="8" t="s">
        <v>1173</v>
      </c>
      <c r="FR6" s="8" t="s">
        <v>1173</v>
      </c>
      <c r="FS6" s="8" t="s">
        <v>1173</v>
      </c>
      <c r="FT6" s="8" t="s">
        <v>1173</v>
      </c>
      <c r="FU6" s="8" t="s">
        <v>1173</v>
      </c>
      <c r="FV6" s="8" t="s">
        <v>1173</v>
      </c>
      <c r="FW6" s="8" t="s">
        <v>1173</v>
      </c>
      <c r="FX6" s="8" t="s">
        <v>1173</v>
      </c>
      <c r="FY6" s="8" t="s">
        <v>1173</v>
      </c>
      <c r="FZ6" s="8" t="s">
        <v>1173</v>
      </c>
      <c r="GA6" s="8" t="s">
        <v>1173</v>
      </c>
      <c r="GB6" s="8" t="s">
        <v>1173</v>
      </c>
      <c r="GC6" s="8" t="s">
        <v>1173</v>
      </c>
      <c r="GD6" s="8" t="s">
        <v>1173</v>
      </c>
      <c r="GE6" s="8" t="s">
        <v>1173</v>
      </c>
      <c r="GF6" s="8" t="s">
        <v>1173</v>
      </c>
      <c r="GG6" s="8" t="s">
        <v>1173</v>
      </c>
      <c r="GH6" s="8" t="s">
        <v>1173</v>
      </c>
      <c r="GI6" s="8" t="s">
        <v>1173</v>
      </c>
      <c r="GJ6" s="8" t="s">
        <v>1173</v>
      </c>
      <c r="GK6" s="8" t="s">
        <v>1173</v>
      </c>
      <c r="GL6" s="8" t="s">
        <v>1173</v>
      </c>
      <c r="GM6" s="8" t="s">
        <v>1173</v>
      </c>
      <c r="GN6" s="8" t="s">
        <v>1173</v>
      </c>
      <c r="GO6" s="8" t="s">
        <v>1173</v>
      </c>
      <c r="GP6" s="8" t="s">
        <v>1173</v>
      </c>
      <c r="GQ6" s="8" t="s">
        <v>1173</v>
      </c>
      <c r="GR6" s="8" t="s">
        <v>1173</v>
      </c>
      <c r="GS6" s="8" t="s">
        <v>1173</v>
      </c>
      <c r="GT6" s="8" t="s">
        <v>1173</v>
      </c>
      <c r="GU6" s="8" t="s">
        <v>1173</v>
      </c>
      <c r="GV6" s="8" t="s">
        <v>1173</v>
      </c>
      <c r="GW6" s="8" t="s">
        <v>1173</v>
      </c>
      <c r="GX6" s="8" t="s">
        <v>1173</v>
      </c>
      <c r="GY6" s="8" t="s">
        <v>1173</v>
      </c>
      <c r="GZ6" s="8" t="s">
        <v>1173</v>
      </c>
      <c r="HA6" s="8" t="s">
        <v>1173</v>
      </c>
      <c r="HB6" s="8" t="s">
        <v>1173</v>
      </c>
      <c r="HC6" s="8" t="s">
        <v>1173</v>
      </c>
      <c r="HD6" s="8" t="s">
        <v>1173</v>
      </c>
      <c r="HE6" s="8" t="s">
        <v>1173</v>
      </c>
      <c r="HF6" s="8" t="s">
        <v>1173</v>
      </c>
      <c r="HG6" s="8" t="s">
        <v>1173</v>
      </c>
      <c r="HH6" s="8" t="s">
        <v>1173</v>
      </c>
      <c r="HI6" s="8" t="s">
        <v>1173</v>
      </c>
      <c r="HJ6" s="8" t="s">
        <v>1173</v>
      </c>
      <c r="HK6" s="8" t="s">
        <v>1173</v>
      </c>
      <c r="HL6" s="8" t="s">
        <v>1173</v>
      </c>
      <c r="HM6" s="8" t="s">
        <v>1173</v>
      </c>
      <c r="HN6" s="8" t="s">
        <v>1173</v>
      </c>
      <c r="HO6" s="8" t="s">
        <v>1173</v>
      </c>
      <c r="HP6" s="8" t="s">
        <v>1173</v>
      </c>
      <c r="HQ6" s="8" t="s">
        <v>1173</v>
      </c>
      <c r="HR6" s="8" t="s">
        <v>1173</v>
      </c>
      <c r="HS6" s="8" t="s">
        <v>1173</v>
      </c>
      <c r="HT6" s="8" t="s">
        <v>1173</v>
      </c>
      <c r="HU6" s="8" t="s">
        <v>1173</v>
      </c>
      <c r="HV6" s="8" t="s">
        <v>1173</v>
      </c>
      <c r="HW6" s="8" t="s">
        <v>1173</v>
      </c>
      <c r="HX6" s="8" t="s">
        <v>1173</v>
      </c>
      <c r="HY6" s="8" t="s">
        <v>1173</v>
      </c>
      <c r="HZ6" s="8" t="s">
        <v>1173</v>
      </c>
      <c r="IA6" s="8" t="s">
        <v>1173</v>
      </c>
      <c r="IB6" s="8" t="s">
        <v>1173</v>
      </c>
      <c r="IC6" s="8" t="s">
        <v>1173</v>
      </c>
      <c r="ID6" s="8" t="s">
        <v>1173</v>
      </c>
      <c r="IE6" s="8" t="s">
        <v>1173</v>
      </c>
      <c r="IF6" s="8" t="s">
        <v>1173</v>
      </c>
      <c r="IG6" s="8" t="s">
        <v>1173</v>
      </c>
      <c r="IH6" s="8" t="s">
        <v>1173</v>
      </c>
      <c r="II6" s="8" t="s">
        <v>1173</v>
      </c>
      <c r="IJ6" s="8" t="s">
        <v>1173</v>
      </c>
      <c r="IK6" s="8" t="s">
        <v>1173</v>
      </c>
      <c r="IL6" s="8" t="s">
        <v>1173</v>
      </c>
      <c r="IM6" s="8" t="s">
        <v>1173</v>
      </c>
      <c r="IN6" s="8" t="s">
        <v>1173</v>
      </c>
      <c r="IO6" s="8" t="s">
        <v>1173</v>
      </c>
      <c r="IP6" s="8" t="s">
        <v>1173</v>
      </c>
      <c r="IQ6" s="8" t="s">
        <v>1173</v>
      </c>
    </row>
    <row r="7" spans="1:251" s="6" customFormat="1">
      <c r="A7" s="5" t="s">
        <v>255</v>
      </c>
      <c r="B7" s="6">
        <v>38504</v>
      </c>
      <c r="C7" s="6">
        <v>38504</v>
      </c>
      <c r="D7" s="6">
        <v>38504</v>
      </c>
      <c r="E7" s="6">
        <v>38504</v>
      </c>
      <c r="F7" s="6">
        <v>38504</v>
      </c>
      <c r="G7" s="6">
        <v>38504</v>
      </c>
      <c r="H7" s="6">
        <v>38504</v>
      </c>
      <c r="I7" s="6">
        <v>38504</v>
      </c>
      <c r="J7" s="6">
        <v>38504</v>
      </c>
      <c r="K7" s="6">
        <v>38504</v>
      </c>
      <c r="L7" s="6">
        <v>38504</v>
      </c>
      <c r="M7" s="6">
        <v>38504</v>
      </c>
      <c r="N7" s="6">
        <v>38504</v>
      </c>
      <c r="O7" s="6">
        <v>38504</v>
      </c>
      <c r="P7" s="6">
        <v>38504</v>
      </c>
      <c r="Q7" s="6">
        <v>38504</v>
      </c>
      <c r="R7" s="6">
        <v>38504</v>
      </c>
      <c r="S7" s="6">
        <v>38504</v>
      </c>
      <c r="T7" s="6">
        <v>38504</v>
      </c>
      <c r="U7" s="6">
        <v>38504</v>
      </c>
      <c r="V7" s="6">
        <v>38504</v>
      </c>
      <c r="W7" s="6">
        <v>38504</v>
      </c>
      <c r="X7" s="6">
        <v>38504</v>
      </c>
      <c r="Y7" s="6">
        <v>38504</v>
      </c>
      <c r="Z7" s="6">
        <v>38504</v>
      </c>
      <c r="AA7" s="6">
        <v>38504</v>
      </c>
      <c r="AB7" s="6">
        <v>38504</v>
      </c>
      <c r="AC7" s="6">
        <v>38504</v>
      </c>
      <c r="AD7" s="6">
        <v>38504</v>
      </c>
      <c r="AE7" s="6">
        <v>38504</v>
      </c>
      <c r="AF7" s="6">
        <v>38504</v>
      </c>
      <c r="AG7" s="6">
        <v>38504</v>
      </c>
      <c r="AH7" s="6">
        <v>38504</v>
      </c>
      <c r="AI7" s="6">
        <v>38504</v>
      </c>
      <c r="AJ7" s="6">
        <v>38504</v>
      </c>
      <c r="AK7" s="6">
        <v>38504</v>
      </c>
      <c r="AL7" s="6">
        <v>38504</v>
      </c>
      <c r="AM7" s="6">
        <v>38504</v>
      </c>
      <c r="AN7" s="6">
        <v>38504</v>
      </c>
      <c r="AO7" s="6">
        <v>38504</v>
      </c>
      <c r="AP7" s="6">
        <v>38504</v>
      </c>
      <c r="AQ7" s="6">
        <v>38504</v>
      </c>
      <c r="AR7" s="6">
        <v>38504</v>
      </c>
      <c r="AS7" s="6">
        <v>38504</v>
      </c>
      <c r="AT7" s="6">
        <v>38504</v>
      </c>
      <c r="AU7" s="6">
        <v>38504</v>
      </c>
      <c r="AV7" s="6">
        <v>38504</v>
      </c>
      <c r="AW7" s="6">
        <v>38504</v>
      </c>
      <c r="AX7" s="6">
        <v>38504</v>
      </c>
      <c r="AY7" s="6">
        <v>38504</v>
      </c>
      <c r="AZ7" s="6">
        <v>38504</v>
      </c>
      <c r="BA7" s="6">
        <v>38504</v>
      </c>
      <c r="BB7" s="6">
        <v>38504</v>
      </c>
      <c r="BC7" s="6">
        <v>38504</v>
      </c>
      <c r="BD7" s="6">
        <v>38504</v>
      </c>
      <c r="BE7" s="6">
        <v>38504</v>
      </c>
      <c r="BF7" s="6">
        <v>38504</v>
      </c>
      <c r="BG7" s="6">
        <v>38504</v>
      </c>
      <c r="BH7" s="6">
        <v>38504</v>
      </c>
      <c r="BI7" s="6">
        <v>38504</v>
      </c>
      <c r="BJ7" s="6">
        <v>38504</v>
      </c>
      <c r="BK7" s="6">
        <v>38504</v>
      </c>
      <c r="BL7" s="6">
        <v>38504</v>
      </c>
      <c r="BM7" s="6">
        <v>38504</v>
      </c>
      <c r="BN7" s="6">
        <v>38504</v>
      </c>
      <c r="BO7" s="6">
        <v>38504</v>
      </c>
      <c r="BP7" s="6">
        <v>38504</v>
      </c>
      <c r="BQ7" s="6">
        <v>38504</v>
      </c>
      <c r="BR7" s="6">
        <v>38504</v>
      </c>
      <c r="BS7" s="6">
        <v>38504</v>
      </c>
      <c r="BT7" s="6">
        <v>38504</v>
      </c>
      <c r="BU7" s="6">
        <v>38504</v>
      </c>
      <c r="BV7" s="6">
        <v>38504</v>
      </c>
      <c r="BW7" s="6">
        <v>38504</v>
      </c>
      <c r="BX7" s="6">
        <v>38504</v>
      </c>
      <c r="BY7" s="6">
        <v>38504</v>
      </c>
      <c r="BZ7" s="6">
        <v>38504</v>
      </c>
      <c r="CA7" s="6">
        <v>38504</v>
      </c>
      <c r="CB7" s="6">
        <v>38504</v>
      </c>
      <c r="CC7" s="6">
        <v>38504</v>
      </c>
      <c r="CD7" s="6">
        <v>38504</v>
      </c>
      <c r="CE7" s="6">
        <v>38504</v>
      </c>
      <c r="CF7" s="6">
        <v>38504</v>
      </c>
      <c r="CG7" s="6">
        <v>38504</v>
      </c>
      <c r="CH7" s="6">
        <v>38504</v>
      </c>
      <c r="CI7" s="6">
        <v>38504</v>
      </c>
      <c r="CJ7" s="6">
        <v>38504</v>
      </c>
      <c r="CK7" s="6">
        <v>38504</v>
      </c>
      <c r="CL7" s="6">
        <v>38504</v>
      </c>
      <c r="CM7" s="6">
        <v>38504</v>
      </c>
      <c r="CN7" s="6">
        <v>38504</v>
      </c>
      <c r="CO7" s="6">
        <v>38504</v>
      </c>
      <c r="CP7" s="6">
        <v>38504</v>
      </c>
      <c r="CQ7" s="6">
        <v>38504</v>
      </c>
      <c r="CR7" s="6">
        <v>38504</v>
      </c>
      <c r="CS7" s="6">
        <v>38504</v>
      </c>
      <c r="CT7" s="6">
        <v>38504</v>
      </c>
      <c r="CU7" s="6">
        <v>38504</v>
      </c>
      <c r="CV7" s="6">
        <v>38504</v>
      </c>
      <c r="CW7" s="6">
        <v>38504</v>
      </c>
      <c r="CX7" s="6">
        <v>38504</v>
      </c>
      <c r="CY7" s="6">
        <v>38504</v>
      </c>
      <c r="CZ7" s="6">
        <v>38504</v>
      </c>
      <c r="DA7" s="6">
        <v>38504</v>
      </c>
      <c r="DB7" s="6">
        <v>38504</v>
      </c>
      <c r="DC7" s="6">
        <v>38504</v>
      </c>
      <c r="DD7" s="6">
        <v>38504</v>
      </c>
      <c r="DE7" s="6">
        <v>38504</v>
      </c>
      <c r="DF7" s="6">
        <v>38504</v>
      </c>
      <c r="DG7" s="6">
        <v>38504</v>
      </c>
      <c r="DH7" s="6">
        <v>38504</v>
      </c>
      <c r="DI7" s="6">
        <v>38504</v>
      </c>
      <c r="DJ7" s="6">
        <v>38504</v>
      </c>
      <c r="DK7" s="6">
        <v>38504</v>
      </c>
      <c r="DL7" s="6">
        <v>38504</v>
      </c>
      <c r="DM7" s="6">
        <v>38504</v>
      </c>
      <c r="DN7" s="6">
        <v>38504</v>
      </c>
      <c r="DO7" s="6">
        <v>38504</v>
      </c>
      <c r="DP7" s="6">
        <v>38504</v>
      </c>
      <c r="DQ7" s="6">
        <v>38504</v>
      </c>
      <c r="DR7" s="6">
        <v>38504</v>
      </c>
      <c r="DS7" s="6">
        <v>38504</v>
      </c>
      <c r="DT7" s="6">
        <v>38504</v>
      </c>
      <c r="DU7" s="6">
        <v>38504</v>
      </c>
      <c r="DV7" s="6">
        <v>38504</v>
      </c>
      <c r="DW7" s="6">
        <v>38504</v>
      </c>
      <c r="DX7" s="6">
        <v>38504</v>
      </c>
      <c r="DY7" s="6">
        <v>38504</v>
      </c>
      <c r="DZ7" s="6">
        <v>38504</v>
      </c>
      <c r="EA7" s="6">
        <v>38504</v>
      </c>
      <c r="EB7" s="6">
        <v>38504</v>
      </c>
      <c r="EC7" s="6">
        <v>38504</v>
      </c>
      <c r="ED7" s="6">
        <v>38504</v>
      </c>
      <c r="EE7" s="6">
        <v>38504</v>
      </c>
      <c r="EF7" s="6">
        <v>38504</v>
      </c>
      <c r="EG7" s="6">
        <v>38504</v>
      </c>
      <c r="EH7" s="6">
        <v>38504</v>
      </c>
      <c r="EI7" s="6">
        <v>38504</v>
      </c>
      <c r="EJ7" s="6">
        <v>38504</v>
      </c>
      <c r="EK7" s="6">
        <v>38504</v>
      </c>
      <c r="EL7" s="6">
        <v>38504</v>
      </c>
      <c r="EM7" s="6">
        <v>38504</v>
      </c>
      <c r="EN7" s="6">
        <v>38504</v>
      </c>
      <c r="EO7" s="6">
        <v>38504</v>
      </c>
      <c r="EP7" s="6">
        <v>38504</v>
      </c>
      <c r="EQ7" s="6">
        <v>38504</v>
      </c>
      <c r="ER7" s="6">
        <v>38504</v>
      </c>
      <c r="ES7" s="6">
        <v>38504</v>
      </c>
      <c r="ET7" s="6">
        <v>38504</v>
      </c>
      <c r="EU7" s="6">
        <v>38504</v>
      </c>
      <c r="EV7" s="6">
        <v>38504</v>
      </c>
      <c r="EW7" s="6">
        <v>38504</v>
      </c>
      <c r="EX7" s="6">
        <v>38504</v>
      </c>
      <c r="EY7" s="6">
        <v>38504</v>
      </c>
      <c r="EZ7" s="6">
        <v>38504</v>
      </c>
      <c r="FA7" s="6">
        <v>38504</v>
      </c>
      <c r="FB7" s="6">
        <v>38504</v>
      </c>
      <c r="FC7" s="6">
        <v>38504</v>
      </c>
      <c r="FD7" s="6">
        <v>38504</v>
      </c>
      <c r="FE7" s="6">
        <v>38504</v>
      </c>
      <c r="FF7" s="6">
        <v>38504</v>
      </c>
      <c r="FG7" s="6">
        <v>38504</v>
      </c>
      <c r="FH7" s="6">
        <v>38504</v>
      </c>
      <c r="FI7" s="6">
        <v>38504</v>
      </c>
      <c r="FJ7" s="6">
        <v>38504</v>
      </c>
      <c r="FK7" s="6">
        <v>38504</v>
      </c>
      <c r="FL7" s="6">
        <v>38504</v>
      </c>
      <c r="FM7" s="6">
        <v>38504</v>
      </c>
      <c r="FN7" s="6">
        <v>38504</v>
      </c>
      <c r="FO7" s="6">
        <v>38504</v>
      </c>
      <c r="FP7" s="6">
        <v>38504</v>
      </c>
      <c r="FQ7" s="6">
        <v>38504</v>
      </c>
      <c r="FR7" s="6">
        <v>38504</v>
      </c>
      <c r="FS7" s="6">
        <v>38504</v>
      </c>
      <c r="FT7" s="6">
        <v>38504</v>
      </c>
      <c r="FU7" s="6">
        <v>38504</v>
      </c>
      <c r="FV7" s="6">
        <v>38504</v>
      </c>
      <c r="FW7" s="6">
        <v>38504</v>
      </c>
      <c r="FX7" s="6">
        <v>38504</v>
      </c>
      <c r="FY7" s="6">
        <v>38504</v>
      </c>
      <c r="FZ7" s="6">
        <v>38504</v>
      </c>
      <c r="GA7" s="6">
        <v>38504</v>
      </c>
      <c r="GB7" s="6">
        <v>38504</v>
      </c>
      <c r="GC7" s="6">
        <v>38504</v>
      </c>
      <c r="GD7" s="6">
        <v>38504</v>
      </c>
      <c r="GE7" s="6">
        <v>38504</v>
      </c>
      <c r="GF7" s="6">
        <v>38504</v>
      </c>
      <c r="GG7" s="6">
        <v>38504</v>
      </c>
      <c r="GH7" s="6">
        <v>38504</v>
      </c>
      <c r="GI7" s="6">
        <v>38504</v>
      </c>
      <c r="GJ7" s="6">
        <v>38504</v>
      </c>
      <c r="GK7" s="6">
        <v>38504</v>
      </c>
      <c r="GL7" s="6">
        <v>38504</v>
      </c>
      <c r="GM7" s="6">
        <v>38504</v>
      </c>
      <c r="GN7" s="6">
        <v>38504</v>
      </c>
      <c r="GO7" s="6">
        <v>38504</v>
      </c>
      <c r="GP7" s="6">
        <v>38504</v>
      </c>
      <c r="GQ7" s="6">
        <v>38504</v>
      </c>
      <c r="GR7" s="6">
        <v>38504</v>
      </c>
      <c r="GS7" s="6">
        <v>38504</v>
      </c>
      <c r="GT7" s="6">
        <v>38504</v>
      </c>
      <c r="GU7" s="6">
        <v>38504</v>
      </c>
      <c r="GV7" s="6">
        <v>38504</v>
      </c>
      <c r="GW7" s="6">
        <v>38504</v>
      </c>
      <c r="GX7" s="6">
        <v>38504</v>
      </c>
      <c r="GY7" s="6">
        <v>38504</v>
      </c>
      <c r="GZ7" s="6">
        <v>38504</v>
      </c>
      <c r="HA7" s="6">
        <v>38504</v>
      </c>
      <c r="HB7" s="6">
        <v>38504</v>
      </c>
      <c r="HC7" s="6">
        <v>38504</v>
      </c>
      <c r="HD7" s="6">
        <v>38504</v>
      </c>
      <c r="HE7" s="6">
        <v>38504</v>
      </c>
      <c r="HF7" s="6">
        <v>38504</v>
      </c>
      <c r="HG7" s="6">
        <v>38504</v>
      </c>
      <c r="HH7" s="6">
        <v>38504</v>
      </c>
      <c r="HI7" s="6">
        <v>38504</v>
      </c>
      <c r="HJ7" s="6">
        <v>38504</v>
      </c>
      <c r="HK7" s="6">
        <v>38504</v>
      </c>
      <c r="HL7" s="6">
        <v>38504</v>
      </c>
      <c r="HM7" s="6">
        <v>38504</v>
      </c>
      <c r="HN7" s="6">
        <v>38504</v>
      </c>
      <c r="HO7" s="6">
        <v>38504</v>
      </c>
      <c r="HP7" s="6">
        <v>38504</v>
      </c>
      <c r="HQ7" s="6">
        <v>38504</v>
      </c>
      <c r="HR7" s="6">
        <v>38504</v>
      </c>
      <c r="HS7" s="6">
        <v>38504</v>
      </c>
      <c r="HT7" s="6">
        <v>38504</v>
      </c>
      <c r="HU7" s="6">
        <v>38504</v>
      </c>
      <c r="HV7" s="6">
        <v>38504</v>
      </c>
      <c r="HW7" s="6">
        <v>38504</v>
      </c>
      <c r="HX7" s="6">
        <v>38504</v>
      </c>
      <c r="HY7" s="6">
        <v>38504</v>
      </c>
      <c r="HZ7" s="6">
        <v>38504</v>
      </c>
      <c r="IA7" s="6">
        <v>38504</v>
      </c>
      <c r="IB7" s="6">
        <v>38504</v>
      </c>
      <c r="IC7" s="6">
        <v>38504</v>
      </c>
      <c r="ID7" s="6">
        <v>38504</v>
      </c>
      <c r="IE7" s="6">
        <v>38504</v>
      </c>
      <c r="IF7" s="6">
        <v>38504</v>
      </c>
      <c r="IG7" s="6">
        <v>38504</v>
      </c>
      <c r="IH7" s="6">
        <v>38504</v>
      </c>
      <c r="II7" s="6">
        <v>38504</v>
      </c>
      <c r="IJ7" s="6">
        <v>38504</v>
      </c>
      <c r="IK7" s="6">
        <v>38504</v>
      </c>
      <c r="IL7" s="6">
        <v>38504</v>
      </c>
      <c r="IM7" s="6">
        <v>38504</v>
      </c>
      <c r="IN7" s="6">
        <v>38504</v>
      </c>
      <c r="IO7" s="6">
        <v>38504</v>
      </c>
      <c r="IP7" s="6">
        <v>38504</v>
      </c>
      <c r="IQ7" s="6">
        <v>38504</v>
      </c>
    </row>
    <row r="8" spans="1:251" s="6" customFormat="1">
      <c r="A8" s="5" t="s">
        <v>256</v>
      </c>
      <c r="B8" s="6">
        <v>44713</v>
      </c>
      <c r="C8" s="6">
        <v>44713</v>
      </c>
      <c r="D8" s="6">
        <v>44713</v>
      </c>
      <c r="E8" s="6">
        <v>44713</v>
      </c>
      <c r="F8" s="6">
        <v>44713</v>
      </c>
      <c r="G8" s="6">
        <v>44713</v>
      </c>
      <c r="H8" s="6">
        <v>44713</v>
      </c>
      <c r="I8" s="6">
        <v>44713</v>
      </c>
      <c r="J8" s="6">
        <v>44713</v>
      </c>
      <c r="K8" s="6">
        <v>44713</v>
      </c>
      <c r="L8" s="6">
        <v>44713</v>
      </c>
      <c r="M8" s="6">
        <v>44713</v>
      </c>
      <c r="N8" s="6">
        <v>44713</v>
      </c>
      <c r="O8" s="6">
        <v>44713</v>
      </c>
      <c r="P8" s="6">
        <v>44713</v>
      </c>
      <c r="Q8" s="6">
        <v>44713</v>
      </c>
      <c r="R8" s="6">
        <v>44713</v>
      </c>
      <c r="S8" s="6">
        <v>44713</v>
      </c>
      <c r="T8" s="6">
        <v>44713</v>
      </c>
      <c r="U8" s="6">
        <v>44713</v>
      </c>
      <c r="V8" s="6">
        <v>44713</v>
      </c>
      <c r="W8" s="6">
        <v>44713</v>
      </c>
      <c r="X8" s="6">
        <v>44713</v>
      </c>
      <c r="Y8" s="6">
        <v>44713</v>
      </c>
      <c r="Z8" s="6">
        <v>44713</v>
      </c>
      <c r="AA8" s="6">
        <v>44713</v>
      </c>
      <c r="AB8" s="6">
        <v>44713</v>
      </c>
      <c r="AC8" s="6">
        <v>44713</v>
      </c>
      <c r="AD8" s="6">
        <v>44713</v>
      </c>
      <c r="AE8" s="6">
        <v>44713</v>
      </c>
      <c r="AF8" s="6">
        <v>44713</v>
      </c>
      <c r="AG8" s="6">
        <v>44713</v>
      </c>
      <c r="AH8" s="6">
        <v>44713</v>
      </c>
      <c r="AI8" s="6">
        <v>44713</v>
      </c>
      <c r="AJ8" s="6">
        <v>44713</v>
      </c>
      <c r="AK8" s="6">
        <v>44713</v>
      </c>
      <c r="AL8" s="6">
        <v>44713</v>
      </c>
      <c r="AM8" s="6">
        <v>44713</v>
      </c>
      <c r="AN8" s="6">
        <v>44713</v>
      </c>
      <c r="AO8" s="6">
        <v>44713</v>
      </c>
      <c r="AP8" s="6">
        <v>44713</v>
      </c>
      <c r="AQ8" s="6">
        <v>44713</v>
      </c>
      <c r="AR8" s="6">
        <v>44713</v>
      </c>
      <c r="AS8" s="6">
        <v>44713</v>
      </c>
      <c r="AT8" s="6">
        <v>44713</v>
      </c>
      <c r="AU8" s="6">
        <v>44713</v>
      </c>
      <c r="AV8" s="6">
        <v>44713</v>
      </c>
      <c r="AW8" s="6">
        <v>44713</v>
      </c>
      <c r="AX8" s="6">
        <v>44713</v>
      </c>
      <c r="AY8" s="6">
        <v>44713</v>
      </c>
      <c r="AZ8" s="6">
        <v>44713</v>
      </c>
      <c r="BA8" s="6">
        <v>44713</v>
      </c>
      <c r="BB8" s="6">
        <v>44713</v>
      </c>
      <c r="BC8" s="6">
        <v>44713</v>
      </c>
      <c r="BD8" s="6">
        <v>44713</v>
      </c>
      <c r="BE8" s="6">
        <v>44713</v>
      </c>
      <c r="BF8" s="6">
        <v>44713</v>
      </c>
      <c r="BG8" s="6">
        <v>44713</v>
      </c>
      <c r="BH8" s="6">
        <v>44713</v>
      </c>
      <c r="BI8" s="6">
        <v>44713</v>
      </c>
      <c r="BJ8" s="6">
        <v>44713</v>
      </c>
      <c r="BK8" s="6">
        <v>44713</v>
      </c>
      <c r="BL8" s="6">
        <v>44713</v>
      </c>
      <c r="BM8" s="6">
        <v>44713</v>
      </c>
      <c r="BN8" s="6">
        <v>44713</v>
      </c>
      <c r="BO8" s="6">
        <v>44713</v>
      </c>
      <c r="BP8" s="6">
        <v>44713</v>
      </c>
      <c r="BQ8" s="6">
        <v>44713</v>
      </c>
      <c r="BR8" s="6">
        <v>44713</v>
      </c>
      <c r="BS8" s="6">
        <v>44713</v>
      </c>
      <c r="BT8" s="6">
        <v>44713</v>
      </c>
      <c r="BU8" s="6">
        <v>44713</v>
      </c>
      <c r="BV8" s="6">
        <v>44713</v>
      </c>
      <c r="BW8" s="6">
        <v>44713</v>
      </c>
      <c r="BX8" s="6">
        <v>44713</v>
      </c>
      <c r="BY8" s="6">
        <v>44713</v>
      </c>
      <c r="BZ8" s="6">
        <v>44713</v>
      </c>
      <c r="CA8" s="6">
        <v>44713</v>
      </c>
      <c r="CB8" s="6">
        <v>44713</v>
      </c>
      <c r="CC8" s="6">
        <v>44713</v>
      </c>
      <c r="CD8" s="6">
        <v>44713</v>
      </c>
      <c r="CE8" s="6">
        <v>44713</v>
      </c>
      <c r="CF8" s="6">
        <v>44713</v>
      </c>
      <c r="CG8" s="6">
        <v>44713</v>
      </c>
      <c r="CH8" s="6">
        <v>44713</v>
      </c>
      <c r="CI8" s="6">
        <v>44713</v>
      </c>
      <c r="CJ8" s="6">
        <v>44713</v>
      </c>
      <c r="CK8" s="6">
        <v>44713</v>
      </c>
      <c r="CL8" s="6">
        <v>44713</v>
      </c>
      <c r="CM8" s="6">
        <v>44713</v>
      </c>
      <c r="CN8" s="6">
        <v>44713</v>
      </c>
      <c r="CO8" s="6">
        <v>44713</v>
      </c>
      <c r="CP8" s="6">
        <v>44713</v>
      </c>
      <c r="CQ8" s="6">
        <v>44713</v>
      </c>
      <c r="CR8" s="6">
        <v>44713</v>
      </c>
      <c r="CS8" s="6">
        <v>44713</v>
      </c>
      <c r="CT8" s="6">
        <v>44713</v>
      </c>
      <c r="CU8" s="6">
        <v>44713</v>
      </c>
      <c r="CV8" s="6">
        <v>44713</v>
      </c>
      <c r="CW8" s="6">
        <v>44713</v>
      </c>
      <c r="CX8" s="6">
        <v>44713</v>
      </c>
      <c r="CY8" s="6">
        <v>44713</v>
      </c>
      <c r="CZ8" s="6">
        <v>44713</v>
      </c>
      <c r="DA8" s="6">
        <v>44713</v>
      </c>
      <c r="DB8" s="6">
        <v>44713</v>
      </c>
      <c r="DC8" s="6">
        <v>44713</v>
      </c>
      <c r="DD8" s="6">
        <v>44713</v>
      </c>
      <c r="DE8" s="6">
        <v>44713</v>
      </c>
      <c r="DF8" s="6">
        <v>44713</v>
      </c>
      <c r="DG8" s="6">
        <v>44713</v>
      </c>
      <c r="DH8" s="6">
        <v>44713</v>
      </c>
      <c r="DI8" s="6">
        <v>44713</v>
      </c>
      <c r="DJ8" s="6">
        <v>44713</v>
      </c>
      <c r="DK8" s="6">
        <v>44713</v>
      </c>
      <c r="DL8" s="6">
        <v>44713</v>
      </c>
      <c r="DM8" s="6">
        <v>44713</v>
      </c>
      <c r="DN8" s="6">
        <v>44713</v>
      </c>
      <c r="DO8" s="6">
        <v>44713</v>
      </c>
      <c r="DP8" s="6">
        <v>44713</v>
      </c>
      <c r="DQ8" s="6">
        <v>44713</v>
      </c>
      <c r="DR8" s="6">
        <v>44713</v>
      </c>
      <c r="DS8" s="6">
        <v>44713</v>
      </c>
      <c r="DT8" s="6">
        <v>44713</v>
      </c>
      <c r="DU8" s="6">
        <v>44713</v>
      </c>
      <c r="DV8" s="6">
        <v>44713</v>
      </c>
      <c r="DW8" s="6">
        <v>44713</v>
      </c>
      <c r="DX8" s="6">
        <v>44713</v>
      </c>
      <c r="DY8" s="6">
        <v>44713</v>
      </c>
      <c r="DZ8" s="6">
        <v>44713</v>
      </c>
      <c r="EA8" s="6">
        <v>44713</v>
      </c>
      <c r="EB8" s="6">
        <v>44713</v>
      </c>
      <c r="EC8" s="6">
        <v>44713</v>
      </c>
      <c r="ED8" s="6">
        <v>44713</v>
      </c>
      <c r="EE8" s="6">
        <v>44713</v>
      </c>
      <c r="EF8" s="6">
        <v>44713</v>
      </c>
      <c r="EG8" s="6">
        <v>44713</v>
      </c>
      <c r="EH8" s="6">
        <v>44713</v>
      </c>
      <c r="EI8" s="6">
        <v>44713</v>
      </c>
      <c r="EJ8" s="6">
        <v>44713</v>
      </c>
      <c r="EK8" s="6">
        <v>44713</v>
      </c>
      <c r="EL8" s="6">
        <v>44713</v>
      </c>
      <c r="EM8" s="6">
        <v>44713</v>
      </c>
      <c r="EN8" s="6">
        <v>44713</v>
      </c>
      <c r="EO8" s="6">
        <v>44713</v>
      </c>
      <c r="EP8" s="6">
        <v>44713</v>
      </c>
      <c r="EQ8" s="6">
        <v>44713</v>
      </c>
      <c r="ER8" s="6">
        <v>44713</v>
      </c>
      <c r="ES8" s="6">
        <v>44713</v>
      </c>
      <c r="ET8" s="6">
        <v>44713</v>
      </c>
      <c r="EU8" s="6">
        <v>44713</v>
      </c>
      <c r="EV8" s="6">
        <v>44713</v>
      </c>
      <c r="EW8" s="6">
        <v>44713</v>
      </c>
      <c r="EX8" s="6">
        <v>44713</v>
      </c>
      <c r="EY8" s="6">
        <v>44713</v>
      </c>
      <c r="EZ8" s="6">
        <v>44713</v>
      </c>
      <c r="FA8" s="6">
        <v>44713</v>
      </c>
      <c r="FB8" s="6">
        <v>44713</v>
      </c>
      <c r="FC8" s="6">
        <v>44713</v>
      </c>
      <c r="FD8" s="6">
        <v>44713</v>
      </c>
      <c r="FE8" s="6">
        <v>44713</v>
      </c>
      <c r="FF8" s="6">
        <v>44713</v>
      </c>
      <c r="FG8" s="6">
        <v>44713</v>
      </c>
      <c r="FH8" s="6">
        <v>44713</v>
      </c>
      <c r="FI8" s="6">
        <v>44713</v>
      </c>
      <c r="FJ8" s="6">
        <v>44713</v>
      </c>
      <c r="FK8" s="6">
        <v>44713</v>
      </c>
      <c r="FL8" s="6">
        <v>44713</v>
      </c>
      <c r="FM8" s="6">
        <v>44713</v>
      </c>
      <c r="FN8" s="6">
        <v>44713</v>
      </c>
      <c r="FO8" s="6">
        <v>44713</v>
      </c>
      <c r="FP8" s="6">
        <v>44713</v>
      </c>
      <c r="FQ8" s="6">
        <v>44713</v>
      </c>
      <c r="FR8" s="6">
        <v>44713</v>
      </c>
      <c r="FS8" s="6">
        <v>44713</v>
      </c>
      <c r="FT8" s="6">
        <v>44713</v>
      </c>
      <c r="FU8" s="6">
        <v>44713</v>
      </c>
      <c r="FV8" s="6">
        <v>44713</v>
      </c>
      <c r="FW8" s="6">
        <v>44713</v>
      </c>
      <c r="FX8" s="6">
        <v>44713</v>
      </c>
      <c r="FY8" s="6">
        <v>44713</v>
      </c>
      <c r="FZ8" s="6">
        <v>44713</v>
      </c>
      <c r="GA8" s="6">
        <v>44713</v>
      </c>
      <c r="GB8" s="6">
        <v>44713</v>
      </c>
      <c r="GC8" s="6">
        <v>44713</v>
      </c>
      <c r="GD8" s="6">
        <v>44713</v>
      </c>
      <c r="GE8" s="6">
        <v>44713</v>
      </c>
      <c r="GF8" s="6">
        <v>44713</v>
      </c>
      <c r="GG8" s="6">
        <v>44713</v>
      </c>
      <c r="GH8" s="6">
        <v>44713</v>
      </c>
      <c r="GI8" s="6">
        <v>44713</v>
      </c>
      <c r="GJ8" s="6">
        <v>44713</v>
      </c>
      <c r="GK8" s="6">
        <v>44713</v>
      </c>
      <c r="GL8" s="6">
        <v>44713</v>
      </c>
      <c r="GM8" s="6">
        <v>44713</v>
      </c>
      <c r="GN8" s="6">
        <v>44713</v>
      </c>
      <c r="GO8" s="6">
        <v>44713</v>
      </c>
      <c r="GP8" s="6">
        <v>44713</v>
      </c>
      <c r="GQ8" s="6">
        <v>44713</v>
      </c>
      <c r="GR8" s="6">
        <v>44713</v>
      </c>
      <c r="GS8" s="6">
        <v>44713</v>
      </c>
      <c r="GT8" s="6">
        <v>44713</v>
      </c>
      <c r="GU8" s="6">
        <v>44713</v>
      </c>
      <c r="GV8" s="6">
        <v>44713</v>
      </c>
      <c r="GW8" s="6">
        <v>44713</v>
      </c>
      <c r="GX8" s="6">
        <v>44713</v>
      </c>
      <c r="GY8" s="6">
        <v>44713</v>
      </c>
      <c r="GZ8" s="6">
        <v>44713</v>
      </c>
      <c r="HA8" s="6">
        <v>44713</v>
      </c>
      <c r="HB8" s="6">
        <v>44713</v>
      </c>
      <c r="HC8" s="6">
        <v>44713</v>
      </c>
      <c r="HD8" s="6">
        <v>44713</v>
      </c>
      <c r="HE8" s="6">
        <v>44713</v>
      </c>
      <c r="HF8" s="6">
        <v>44713</v>
      </c>
      <c r="HG8" s="6">
        <v>44713</v>
      </c>
      <c r="HH8" s="6">
        <v>44713</v>
      </c>
      <c r="HI8" s="6">
        <v>44713</v>
      </c>
      <c r="HJ8" s="6">
        <v>44713</v>
      </c>
      <c r="HK8" s="6">
        <v>44713</v>
      </c>
      <c r="HL8" s="6">
        <v>44713</v>
      </c>
      <c r="HM8" s="6">
        <v>44713</v>
      </c>
      <c r="HN8" s="6">
        <v>44713</v>
      </c>
      <c r="HO8" s="6">
        <v>44713</v>
      </c>
      <c r="HP8" s="6">
        <v>44713</v>
      </c>
      <c r="HQ8" s="6">
        <v>44713</v>
      </c>
      <c r="HR8" s="6">
        <v>44713</v>
      </c>
      <c r="HS8" s="6">
        <v>44713</v>
      </c>
      <c r="HT8" s="6">
        <v>44713</v>
      </c>
      <c r="HU8" s="6">
        <v>44713</v>
      </c>
      <c r="HV8" s="6">
        <v>44713</v>
      </c>
      <c r="HW8" s="6">
        <v>44713</v>
      </c>
      <c r="HX8" s="6">
        <v>44713</v>
      </c>
      <c r="HY8" s="6">
        <v>44713</v>
      </c>
      <c r="HZ8" s="6">
        <v>44713</v>
      </c>
      <c r="IA8" s="6">
        <v>44713</v>
      </c>
      <c r="IB8" s="6">
        <v>44713</v>
      </c>
      <c r="IC8" s="6">
        <v>44713</v>
      </c>
      <c r="ID8" s="6">
        <v>44713</v>
      </c>
      <c r="IE8" s="6">
        <v>44713</v>
      </c>
      <c r="IF8" s="6">
        <v>44713</v>
      </c>
      <c r="IG8" s="6">
        <v>44713</v>
      </c>
      <c r="IH8" s="6">
        <v>44713</v>
      </c>
      <c r="II8" s="6">
        <v>44713</v>
      </c>
      <c r="IJ8" s="6">
        <v>44713</v>
      </c>
      <c r="IK8" s="6">
        <v>44713</v>
      </c>
      <c r="IL8" s="6">
        <v>44713</v>
      </c>
      <c r="IM8" s="6">
        <v>44713</v>
      </c>
      <c r="IN8" s="6">
        <v>44713</v>
      </c>
      <c r="IO8" s="6">
        <v>44713</v>
      </c>
      <c r="IP8" s="6">
        <v>44713</v>
      </c>
      <c r="IQ8" s="6">
        <v>44713</v>
      </c>
    </row>
    <row r="9" spans="1:251">
      <c r="A9" s="4" t="s">
        <v>257</v>
      </c>
      <c r="B9" s="1">
        <v>28</v>
      </c>
      <c r="C9" s="1">
        <v>28</v>
      </c>
      <c r="D9" s="1">
        <v>28</v>
      </c>
      <c r="E9" s="1">
        <v>28</v>
      </c>
      <c r="F9" s="1">
        <v>28</v>
      </c>
      <c r="G9" s="1">
        <v>28</v>
      </c>
      <c r="H9" s="1">
        <v>28</v>
      </c>
      <c r="I9" s="1">
        <v>28</v>
      </c>
      <c r="J9" s="1">
        <v>28</v>
      </c>
      <c r="K9" s="1">
        <v>28</v>
      </c>
      <c r="L9" s="1">
        <v>28</v>
      </c>
      <c r="M9" s="1">
        <v>28</v>
      </c>
      <c r="N9" s="1">
        <v>28</v>
      </c>
      <c r="O9" s="1">
        <v>28</v>
      </c>
      <c r="P9" s="1">
        <v>28</v>
      </c>
      <c r="Q9" s="1">
        <v>28</v>
      </c>
      <c r="R9" s="1">
        <v>28</v>
      </c>
      <c r="S9" s="1">
        <v>28</v>
      </c>
      <c r="T9" s="1">
        <v>28</v>
      </c>
      <c r="U9" s="1">
        <v>28</v>
      </c>
      <c r="V9" s="1">
        <v>28</v>
      </c>
      <c r="W9" s="1">
        <v>28</v>
      </c>
      <c r="X9" s="1">
        <v>28</v>
      </c>
      <c r="Y9" s="1">
        <v>28</v>
      </c>
      <c r="Z9" s="1">
        <v>28</v>
      </c>
      <c r="AA9" s="1">
        <v>28</v>
      </c>
      <c r="AB9" s="1">
        <v>28</v>
      </c>
      <c r="AC9" s="1">
        <v>28</v>
      </c>
      <c r="AD9" s="1">
        <v>28</v>
      </c>
      <c r="AE9" s="1">
        <v>28</v>
      </c>
      <c r="AF9" s="1">
        <v>28</v>
      </c>
      <c r="AG9" s="1">
        <v>28</v>
      </c>
      <c r="AH9" s="1">
        <v>28</v>
      </c>
      <c r="AI9" s="1">
        <v>28</v>
      </c>
      <c r="AJ9" s="1">
        <v>28</v>
      </c>
      <c r="AK9" s="1">
        <v>28</v>
      </c>
      <c r="AL9" s="1">
        <v>28</v>
      </c>
      <c r="AM9" s="1">
        <v>28</v>
      </c>
      <c r="AN9" s="1">
        <v>28</v>
      </c>
      <c r="AO9" s="1">
        <v>28</v>
      </c>
      <c r="AP9" s="1">
        <v>28</v>
      </c>
      <c r="AQ9" s="1">
        <v>28</v>
      </c>
      <c r="AR9" s="1">
        <v>28</v>
      </c>
      <c r="AS9" s="1">
        <v>28</v>
      </c>
      <c r="AT9" s="1">
        <v>28</v>
      </c>
      <c r="AU9" s="1">
        <v>28</v>
      </c>
      <c r="AV9" s="1">
        <v>28</v>
      </c>
      <c r="AW9" s="1">
        <v>28</v>
      </c>
      <c r="AX9" s="1">
        <v>28</v>
      </c>
      <c r="AY9" s="1">
        <v>28</v>
      </c>
      <c r="AZ9" s="1">
        <v>28</v>
      </c>
      <c r="BA9" s="1">
        <v>28</v>
      </c>
      <c r="BB9" s="1">
        <v>28</v>
      </c>
      <c r="BC9" s="1">
        <v>28</v>
      </c>
      <c r="BD9" s="1">
        <v>28</v>
      </c>
      <c r="BE9" s="1">
        <v>28</v>
      </c>
      <c r="BF9" s="1">
        <v>28</v>
      </c>
      <c r="BG9" s="1">
        <v>28</v>
      </c>
      <c r="BH9" s="1">
        <v>28</v>
      </c>
      <c r="BI9" s="1">
        <v>28</v>
      </c>
      <c r="BJ9" s="1">
        <v>28</v>
      </c>
      <c r="BK9" s="1">
        <v>28</v>
      </c>
      <c r="BL9" s="1">
        <v>28</v>
      </c>
      <c r="BM9" s="1">
        <v>28</v>
      </c>
      <c r="BN9" s="1">
        <v>28</v>
      </c>
      <c r="BO9" s="1">
        <v>28</v>
      </c>
      <c r="BP9" s="1">
        <v>28</v>
      </c>
      <c r="BQ9" s="1">
        <v>28</v>
      </c>
      <c r="BR9" s="1">
        <v>28</v>
      </c>
      <c r="BS9" s="1">
        <v>28</v>
      </c>
      <c r="BT9" s="1">
        <v>28</v>
      </c>
      <c r="BU9" s="1">
        <v>28</v>
      </c>
      <c r="BV9" s="1">
        <v>28</v>
      </c>
      <c r="BW9" s="1">
        <v>28</v>
      </c>
      <c r="BX9" s="1">
        <v>28</v>
      </c>
      <c r="BY9" s="1">
        <v>28</v>
      </c>
      <c r="BZ9" s="1">
        <v>28</v>
      </c>
      <c r="CA9" s="1">
        <v>28</v>
      </c>
      <c r="CB9" s="1">
        <v>28</v>
      </c>
      <c r="CC9" s="1">
        <v>28</v>
      </c>
      <c r="CD9" s="1">
        <v>28</v>
      </c>
      <c r="CE9" s="1">
        <v>28</v>
      </c>
      <c r="CF9" s="1">
        <v>28</v>
      </c>
      <c r="CG9" s="1">
        <v>28</v>
      </c>
      <c r="CH9" s="1">
        <v>28</v>
      </c>
      <c r="CI9" s="1">
        <v>28</v>
      </c>
      <c r="CJ9" s="1">
        <v>28</v>
      </c>
      <c r="CK9" s="1">
        <v>28</v>
      </c>
      <c r="CL9" s="1">
        <v>28</v>
      </c>
      <c r="CM9" s="1">
        <v>28</v>
      </c>
      <c r="CN9" s="1">
        <v>28</v>
      </c>
      <c r="CO9" s="1">
        <v>28</v>
      </c>
      <c r="CP9" s="1">
        <v>28</v>
      </c>
      <c r="CQ9" s="1">
        <v>28</v>
      </c>
      <c r="CR9" s="1">
        <v>28</v>
      </c>
      <c r="CS9" s="1">
        <v>28</v>
      </c>
      <c r="CT9" s="1">
        <v>28</v>
      </c>
      <c r="CU9" s="1">
        <v>28</v>
      </c>
      <c r="CV9" s="1">
        <v>28</v>
      </c>
      <c r="CW9" s="1">
        <v>28</v>
      </c>
      <c r="CX9" s="1">
        <v>28</v>
      </c>
      <c r="CY9" s="1">
        <v>28</v>
      </c>
      <c r="CZ9" s="1">
        <v>28</v>
      </c>
      <c r="DA9" s="1">
        <v>28</v>
      </c>
      <c r="DB9" s="1">
        <v>28</v>
      </c>
      <c r="DC9" s="1">
        <v>28</v>
      </c>
      <c r="DD9" s="1">
        <v>28</v>
      </c>
      <c r="DE9" s="1">
        <v>28</v>
      </c>
      <c r="DF9" s="1">
        <v>28</v>
      </c>
      <c r="DG9" s="1">
        <v>28</v>
      </c>
      <c r="DH9" s="1">
        <v>28</v>
      </c>
      <c r="DI9" s="1">
        <v>28</v>
      </c>
      <c r="DJ9" s="1">
        <v>28</v>
      </c>
      <c r="DK9" s="1">
        <v>28</v>
      </c>
      <c r="DL9" s="1">
        <v>28</v>
      </c>
      <c r="DM9" s="1">
        <v>28</v>
      </c>
      <c r="DN9" s="1">
        <v>28</v>
      </c>
      <c r="DO9" s="1">
        <v>28</v>
      </c>
      <c r="DP9" s="1">
        <v>28</v>
      </c>
      <c r="DQ9" s="1">
        <v>28</v>
      </c>
      <c r="DR9" s="1">
        <v>28</v>
      </c>
      <c r="DS9" s="1">
        <v>28</v>
      </c>
      <c r="DT9" s="1">
        <v>28</v>
      </c>
      <c r="DU9" s="1">
        <v>28</v>
      </c>
      <c r="DV9" s="1">
        <v>28</v>
      </c>
      <c r="DW9" s="1">
        <v>28</v>
      </c>
      <c r="DX9" s="1">
        <v>28</v>
      </c>
      <c r="DY9" s="1">
        <v>28</v>
      </c>
      <c r="DZ9" s="1">
        <v>28</v>
      </c>
      <c r="EA9" s="1">
        <v>28</v>
      </c>
      <c r="EB9" s="1">
        <v>28</v>
      </c>
      <c r="EC9" s="1">
        <v>28</v>
      </c>
      <c r="ED9" s="1">
        <v>28</v>
      </c>
      <c r="EE9" s="1">
        <v>28</v>
      </c>
      <c r="EF9" s="1">
        <v>28</v>
      </c>
      <c r="EG9" s="1">
        <v>28</v>
      </c>
      <c r="EH9" s="1">
        <v>28</v>
      </c>
      <c r="EI9" s="1">
        <v>28</v>
      </c>
      <c r="EJ9" s="1">
        <v>28</v>
      </c>
      <c r="EK9" s="1">
        <v>28</v>
      </c>
      <c r="EL9" s="1">
        <v>28</v>
      </c>
      <c r="EM9" s="1">
        <v>28</v>
      </c>
      <c r="EN9" s="1">
        <v>28</v>
      </c>
      <c r="EO9" s="1">
        <v>28</v>
      </c>
      <c r="EP9" s="1">
        <v>28</v>
      </c>
      <c r="EQ9" s="1">
        <v>28</v>
      </c>
      <c r="ER9" s="1">
        <v>28</v>
      </c>
      <c r="ES9" s="1">
        <v>28</v>
      </c>
      <c r="ET9" s="1">
        <v>28</v>
      </c>
      <c r="EU9" s="1">
        <v>28</v>
      </c>
      <c r="EV9" s="1">
        <v>28</v>
      </c>
      <c r="EW9" s="1">
        <v>28</v>
      </c>
      <c r="EX9" s="1">
        <v>28</v>
      </c>
      <c r="EY9" s="1">
        <v>28</v>
      </c>
      <c r="EZ9" s="1">
        <v>28</v>
      </c>
      <c r="FA9" s="1">
        <v>28</v>
      </c>
      <c r="FB9" s="1">
        <v>28</v>
      </c>
      <c r="FC9" s="1">
        <v>28</v>
      </c>
      <c r="FD9" s="1">
        <v>28</v>
      </c>
      <c r="FE9" s="1">
        <v>28</v>
      </c>
      <c r="FF9" s="1">
        <v>28</v>
      </c>
      <c r="FG9" s="1">
        <v>28</v>
      </c>
      <c r="FH9" s="1">
        <v>28</v>
      </c>
      <c r="FI9" s="1">
        <v>28</v>
      </c>
      <c r="FJ9" s="1">
        <v>28</v>
      </c>
      <c r="FK9" s="1">
        <v>28</v>
      </c>
      <c r="FL9" s="1">
        <v>28</v>
      </c>
      <c r="FM9" s="1">
        <v>28</v>
      </c>
      <c r="FN9" s="1">
        <v>28</v>
      </c>
      <c r="FO9" s="1">
        <v>28</v>
      </c>
      <c r="FP9" s="1">
        <v>28</v>
      </c>
      <c r="FQ9" s="1">
        <v>28</v>
      </c>
      <c r="FR9" s="1">
        <v>28</v>
      </c>
      <c r="FS9" s="1">
        <v>28</v>
      </c>
      <c r="FT9" s="1">
        <v>28</v>
      </c>
      <c r="FU9" s="1">
        <v>28</v>
      </c>
      <c r="FV9" s="1">
        <v>28</v>
      </c>
      <c r="FW9" s="1">
        <v>28</v>
      </c>
      <c r="FX9" s="1">
        <v>28</v>
      </c>
      <c r="FY9" s="1">
        <v>28</v>
      </c>
      <c r="FZ9" s="1">
        <v>28</v>
      </c>
      <c r="GA9" s="1">
        <v>28</v>
      </c>
      <c r="GB9" s="1">
        <v>28</v>
      </c>
      <c r="GC9" s="1">
        <v>28</v>
      </c>
      <c r="GD9" s="1">
        <v>28</v>
      </c>
      <c r="GE9" s="1">
        <v>28</v>
      </c>
      <c r="GF9" s="1">
        <v>28</v>
      </c>
      <c r="GG9" s="1">
        <v>28</v>
      </c>
      <c r="GH9" s="1">
        <v>28</v>
      </c>
      <c r="GI9" s="1">
        <v>28</v>
      </c>
      <c r="GJ9" s="1">
        <v>28</v>
      </c>
      <c r="GK9" s="1">
        <v>28</v>
      </c>
      <c r="GL9" s="1">
        <v>28</v>
      </c>
      <c r="GM9" s="1">
        <v>28</v>
      </c>
      <c r="GN9" s="1">
        <v>28</v>
      </c>
      <c r="GO9" s="1">
        <v>28</v>
      </c>
      <c r="GP9" s="1">
        <v>28</v>
      </c>
      <c r="GQ9" s="1">
        <v>28</v>
      </c>
      <c r="GR9" s="1">
        <v>28</v>
      </c>
      <c r="GS9" s="1">
        <v>28</v>
      </c>
      <c r="GT9" s="1">
        <v>28</v>
      </c>
      <c r="GU9" s="1">
        <v>28</v>
      </c>
      <c r="GV9" s="1">
        <v>28</v>
      </c>
      <c r="GW9" s="1">
        <v>28</v>
      </c>
      <c r="GX9" s="1">
        <v>28</v>
      </c>
      <c r="GY9" s="1">
        <v>28</v>
      </c>
      <c r="GZ9" s="1">
        <v>28</v>
      </c>
      <c r="HA9" s="1">
        <v>28</v>
      </c>
      <c r="HB9" s="1">
        <v>28</v>
      </c>
      <c r="HC9" s="1">
        <v>28</v>
      </c>
      <c r="HD9" s="1">
        <v>28</v>
      </c>
      <c r="HE9" s="1">
        <v>28</v>
      </c>
      <c r="HF9" s="1">
        <v>28</v>
      </c>
      <c r="HG9" s="1">
        <v>28</v>
      </c>
      <c r="HH9" s="1">
        <v>28</v>
      </c>
      <c r="HI9" s="1">
        <v>28</v>
      </c>
      <c r="HJ9" s="1">
        <v>28</v>
      </c>
      <c r="HK9" s="1">
        <v>28</v>
      </c>
      <c r="HL9" s="1">
        <v>28</v>
      </c>
      <c r="HM9" s="1">
        <v>28</v>
      </c>
      <c r="HN9" s="1">
        <v>28</v>
      </c>
      <c r="HO9" s="1">
        <v>28</v>
      </c>
      <c r="HP9" s="1">
        <v>28</v>
      </c>
      <c r="HQ9" s="1">
        <v>28</v>
      </c>
      <c r="HR9" s="1">
        <v>28</v>
      </c>
      <c r="HS9" s="1">
        <v>28</v>
      </c>
      <c r="HT9" s="1">
        <v>28</v>
      </c>
      <c r="HU9" s="1">
        <v>28</v>
      </c>
      <c r="HV9" s="1">
        <v>28</v>
      </c>
      <c r="HW9" s="1">
        <v>28</v>
      </c>
      <c r="HX9" s="1">
        <v>28</v>
      </c>
      <c r="HY9" s="1">
        <v>28</v>
      </c>
      <c r="HZ9" s="1">
        <v>28</v>
      </c>
      <c r="IA9" s="1">
        <v>28</v>
      </c>
      <c r="IB9" s="1">
        <v>28</v>
      </c>
      <c r="IC9" s="1">
        <v>28</v>
      </c>
      <c r="ID9" s="1">
        <v>28</v>
      </c>
      <c r="IE9" s="1">
        <v>28</v>
      </c>
      <c r="IF9" s="1">
        <v>28</v>
      </c>
      <c r="IG9" s="1">
        <v>28</v>
      </c>
      <c r="IH9" s="1">
        <v>28</v>
      </c>
      <c r="II9" s="1">
        <v>28</v>
      </c>
      <c r="IJ9" s="1">
        <v>28</v>
      </c>
      <c r="IK9" s="1">
        <v>28</v>
      </c>
      <c r="IL9" s="1">
        <v>28</v>
      </c>
      <c r="IM9" s="1">
        <v>28</v>
      </c>
      <c r="IN9" s="1">
        <v>28</v>
      </c>
      <c r="IO9" s="1">
        <v>28</v>
      </c>
      <c r="IP9" s="1">
        <v>28</v>
      </c>
      <c r="IQ9" s="1">
        <v>28</v>
      </c>
    </row>
    <row r="10" spans="1:251">
      <c r="A10" s="4" t="s">
        <v>258</v>
      </c>
      <c r="B10" s="8" t="s">
        <v>763</v>
      </c>
      <c r="C10" s="8" t="s">
        <v>764</v>
      </c>
      <c r="D10" s="8" t="s">
        <v>765</v>
      </c>
      <c r="E10" s="8" t="s">
        <v>766</v>
      </c>
      <c r="F10" s="8" t="s">
        <v>767</v>
      </c>
      <c r="G10" s="8" t="s">
        <v>768</v>
      </c>
      <c r="H10" s="8" t="s">
        <v>769</v>
      </c>
      <c r="I10" s="8" t="s">
        <v>770</v>
      </c>
      <c r="J10" s="8" t="s">
        <v>771</v>
      </c>
      <c r="K10" s="8" t="s">
        <v>772</v>
      </c>
      <c r="L10" s="8" t="s">
        <v>773</v>
      </c>
      <c r="M10" s="8" t="s">
        <v>774</v>
      </c>
      <c r="N10" s="8" t="s">
        <v>775</v>
      </c>
      <c r="O10" s="8" t="s">
        <v>776</v>
      </c>
      <c r="P10" s="8" t="s">
        <v>777</v>
      </c>
      <c r="Q10" s="8" t="s">
        <v>778</v>
      </c>
      <c r="R10" s="8" t="s">
        <v>779</v>
      </c>
      <c r="S10" s="8" t="s">
        <v>780</v>
      </c>
      <c r="T10" s="8" t="s">
        <v>781</v>
      </c>
      <c r="U10" s="8" t="s">
        <v>782</v>
      </c>
      <c r="V10" s="8" t="s">
        <v>783</v>
      </c>
      <c r="W10" s="8" t="s">
        <v>784</v>
      </c>
      <c r="X10" s="8" t="s">
        <v>785</v>
      </c>
      <c r="Y10" s="8" t="s">
        <v>786</v>
      </c>
      <c r="Z10" s="8" t="s">
        <v>787</v>
      </c>
      <c r="AA10" s="8" t="s">
        <v>788</v>
      </c>
      <c r="AB10" s="8" t="s">
        <v>789</v>
      </c>
      <c r="AC10" s="8" t="s">
        <v>790</v>
      </c>
      <c r="AD10" s="8" t="s">
        <v>791</v>
      </c>
      <c r="AE10" s="8" t="s">
        <v>792</v>
      </c>
      <c r="AF10" s="8" t="s">
        <v>793</v>
      </c>
      <c r="AG10" s="8" t="s">
        <v>794</v>
      </c>
      <c r="AH10" s="8" t="s">
        <v>795</v>
      </c>
      <c r="AI10" s="8" t="s">
        <v>796</v>
      </c>
      <c r="AJ10" s="8" t="s">
        <v>797</v>
      </c>
      <c r="AK10" s="8" t="s">
        <v>798</v>
      </c>
      <c r="AL10" s="8" t="s">
        <v>799</v>
      </c>
      <c r="AM10" s="8" t="s">
        <v>800</v>
      </c>
      <c r="AN10" s="8" t="s">
        <v>801</v>
      </c>
      <c r="AO10" s="8" t="s">
        <v>802</v>
      </c>
      <c r="AP10" s="8" t="s">
        <v>803</v>
      </c>
      <c r="AQ10" s="8" t="s">
        <v>804</v>
      </c>
      <c r="AR10" s="8" t="s">
        <v>805</v>
      </c>
      <c r="AS10" s="8" t="s">
        <v>806</v>
      </c>
      <c r="AT10" s="8" t="s">
        <v>807</v>
      </c>
      <c r="AU10" s="8" t="s">
        <v>808</v>
      </c>
      <c r="AV10" s="8" t="s">
        <v>809</v>
      </c>
      <c r="AW10" s="8" t="s">
        <v>810</v>
      </c>
      <c r="AX10" s="8" t="s">
        <v>811</v>
      </c>
      <c r="AY10" s="8" t="s">
        <v>812</v>
      </c>
      <c r="AZ10" s="8" t="s">
        <v>813</v>
      </c>
      <c r="BA10" s="8" t="s">
        <v>814</v>
      </c>
      <c r="BB10" s="8" t="s">
        <v>815</v>
      </c>
      <c r="BC10" s="8" t="s">
        <v>816</v>
      </c>
      <c r="BD10" s="8" t="s">
        <v>817</v>
      </c>
      <c r="BE10" s="8" t="s">
        <v>818</v>
      </c>
      <c r="BF10" s="8" t="s">
        <v>819</v>
      </c>
      <c r="BG10" s="8" t="s">
        <v>820</v>
      </c>
      <c r="BH10" s="8" t="s">
        <v>821</v>
      </c>
      <c r="BI10" s="8" t="s">
        <v>822</v>
      </c>
      <c r="BJ10" s="8" t="s">
        <v>823</v>
      </c>
      <c r="BK10" s="8" t="s">
        <v>824</v>
      </c>
      <c r="BL10" s="8" t="s">
        <v>825</v>
      </c>
      <c r="BM10" s="8" t="s">
        <v>826</v>
      </c>
      <c r="BN10" s="8" t="s">
        <v>827</v>
      </c>
      <c r="BO10" s="8" t="s">
        <v>828</v>
      </c>
      <c r="BP10" s="8" t="s">
        <v>829</v>
      </c>
      <c r="BQ10" s="8" t="s">
        <v>830</v>
      </c>
      <c r="BR10" s="8" t="s">
        <v>831</v>
      </c>
      <c r="BS10" s="8" t="s">
        <v>832</v>
      </c>
      <c r="BT10" s="8" t="s">
        <v>833</v>
      </c>
      <c r="BU10" s="8" t="s">
        <v>834</v>
      </c>
      <c r="BV10" s="8" t="s">
        <v>835</v>
      </c>
      <c r="BW10" s="8" t="s">
        <v>836</v>
      </c>
      <c r="BX10" s="8" t="s">
        <v>837</v>
      </c>
      <c r="BY10" s="8" t="s">
        <v>838</v>
      </c>
      <c r="BZ10" s="8" t="s">
        <v>839</v>
      </c>
      <c r="CA10" s="8" t="s">
        <v>840</v>
      </c>
      <c r="CB10" s="8" t="s">
        <v>841</v>
      </c>
      <c r="CC10" s="8" t="s">
        <v>842</v>
      </c>
      <c r="CD10" s="8" t="s">
        <v>843</v>
      </c>
      <c r="CE10" s="8" t="s">
        <v>844</v>
      </c>
      <c r="CF10" s="8" t="s">
        <v>845</v>
      </c>
      <c r="CG10" s="8" t="s">
        <v>846</v>
      </c>
      <c r="CH10" s="8" t="s">
        <v>847</v>
      </c>
      <c r="CI10" s="8" t="s">
        <v>848</v>
      </c>
      <c r="CJ10" s="8" t="s">
        <v>849</v>
      </c>
      <c r="CK10" s="8" t="s">
        <v>850</v>
      </c>
      <c r="CL10" s="8" t="s">
        <v>851</v>
      </c>
      <c r="CM10" s="8" t="s">
        <v>852</v>
      </c>
      <c r="CN10" s="8" t="s">
        <v>853</v>
      </c>
      <c r="CO10" s="8" t="s">
        <v>854</v>
      </c>
      <c r="CP10" s="8" t="s">
        <v>855</v>
      </c>
      <c r="CQ10" s="8" t="s">
        <v>856</v>
      </c>
      <c r="CR10" s="8" t="s">
        <v>857</v>
      </c>
      <c r="CS10" s="8" t="s">
        <v>858</v>
      </c>
      <c r="CT10" s="8" t="s">
        <v>859</v>
      </c>
      <c r="CU10" s="8" t="s">
        <v>860</v>
      </c>
      <c r="CV10" s="8" t="s">
        <v>861</v>
      </c>
      <c r="CW10" s="8" t="s">
        <v>862</v>
      </c>
      <c r="CX10" s="8" t="s">
        <v>863</v>
      </c>
      <c r="CY10" s="8" t="s">
        <v>864</v>
      </c>
      <c r="CZ10" s="8" t="s">
        <v>865</v>
      </c>
      <c r="DA10" s="8" t="s">
        <v>866</v>
      </c>
      <c r="DB10" s="8" t="s">
        <v>867</v>
      </c>
      <c r="DC10" s="8" t="s">
        <v>868</v>
      </c>
      <c r="DD10" s="8" t="s">
        <v>869</v>
      </c>
      <c r="DE10" s="8" t="s">
        <v>870</v>
      </c>
      <c r="DF10" s="8" t="s">
        <v>871</v>
      </c>
      <c r="DG10" s="8" t="s">
        <v>872</v>
      </c>
      <c r="DH10" s="8" t="s">
        <v>873</v>
      </c>
      <c r="DI10" s="8" t="s">
        <v>874</v>
      </c>
      <c r="DJ10" s="8" t="s">
        <v>875</v>
      </c>
      <c r="DK10" s="8" t="s">
        <v>876</v>
      </c>
      <c r="DL10" s="8" t="s">
        <v>877</v>
      </c>
      <c r="DM10" s="8" t="s">
        <v>878</v>
      </c>
      <c r="DN10" s="8" t="s">
        <v>879</v>
      </c>
      <c r="DO10" s="8" t="s">
        <v>880</v>
      </c>
      <c r="DP10" s="8" t="s">
        <v>881</v>
      </c>
      <c r="DQ10" s="8" t="s">
        <v>882</v>
      </c>
      <c r="DR10" s="8" t="s">
        <v>883</v>
      </c>
      <c r="DS10" s="8" t="s">
        <v>884</v>
      </c>
      <c r="DT10" s="8" t="s">
        <v>885</v>
      </c>
      <c r="DU10" s="8" t="s">
        <v>886</v>
      </c>
      <c r="DV10" s="8" t="s">
        <v>887</v>
      </c>
      <c r="DW10" s="8" t="s">
        <v>888</v>
      </c>
      <c r="DX10" s="8" t="s">
        <v>889</v>
      </c>
      <c r="DY10" s="8" t="s">
        <v>890</v>
      </c>
      <c r="DZ10" s="8" t="s">
        <v>891</v>
      </c>
      <c r="EA10" s="8" t="s">
        <v>892</v>
      </c>
      <c r="EB10" s="8" t="s">
        <v>893</v>
      </c>
      <c r="EC10" s="8" t="s">
        <v>894</v>
      </c>
      <c r="ED10" s="8" t="s">
        <v>895</v>
      </c>
      <c r="EE10" s="8" t="s">
        <v>896</v>
      </c>
      <c r="EF10" s="8" t="s">
        <v>897</v>
      </c>
      <c r="EG10" s="8" t="s">
        <v>898</v>
      </c>
      <c r="EH10" s="8" t="s">
        <v>899</v>
      </c>
      <c r="EI10" s="8" t="s">
        <v>900</v>
      </c>
      <c r="EJ10" s="8" t="s">
        <v>901</v>
      </c>
      <c r="EK10" s="8" t="s">
        <v>902</v>
      </c>
      <c r="EL10" s="8" t="s">
        <v>903</v>
      </c>
      <c r="EM10" s="8" t="s">
        <v>904</v>
      </c>
      <c r="EN10" s="8" t="s">
        <v>905</v>
      </c>
      <c r="EO10" s="8" t="s">
        <v>906</v>
      </c>
      <c r="EP10" s="8" t="s">
        <v>907</v>
      </c>
      <c r="EQ10" s="8" t="s">
        <v>908</v>
      </c>
      <c r="ER10" s="8" t="s">
        <v>909</v>
      </c>
      <c r="ES10" s="8" t="s">
        <v>910</v>
      </c>
      <c r="ET10" s="8" t="s">
        <v>911</v>
      </c>
      <c r="EU10" s="8" t="s">
        <v>912</v>
      </c>
      <c r="EV10" s="8" t="s">
        <v>913</v>
      </c>
      <c r="EW10" s="8" t="s">
        <v>914</v>
      </c>
      <c r="EX10" s="8" t="s">
        <v>915</v>
      </c>
      <c r="EY10" s="8" t="s">
        <v>916</v>
      </c>
      <c r="EZ10" s="8" t="s">
        <v>917</v>
      </c>
      <c r="FA10" s="8" t="s">
        <v>918</v>
      </c>
      <c r="FB10" s="8" t="s">
        <v>919</v>
      </c>
      <c r="FC10" s="8" t="s">
        <v>920</v>
      </c>
      <c r="FD10" s="8" t="s">
        <v>921</v>
      </c>
      <c r="FE10" s="8" t="s">
        <v>922</v>
      </c>
      <c r="FF10" s="8" t="s">
        <v>923</v>
      </c>
      <c r="FG10" s="8" t="s">
        <v>924</v>
      </c>
      <c r="FH10" s="8" t="s">
        <v>925</v>
      </c>
      <c r="FI10" s="8" t="s">
        <v>926</v>
      </c>
      <c r="FJ10" s="8" t="s">
        <v>927</v>
      </c>
      <c r="FK10" s="8" t="s">
        <v>928</v>
      </c>
      <c r="FL10" s="8" t="s">
        <v>929</v>
      </c>
      <c r="FM10" s="8" t="s">
        <v>930</v>
      </c>
      <c r="FN10" s="8" t="s">
        <v>931</v>
      </c>
      <c r="FO10" s="8" t="s">
        <v>932</v>
      </c>
      <c r="FP10" s="8" t="s">
        <v>933</v>
      </c>
      <c r="FQ10" s="8" t="s">
        <v>934</v>
      </c>
      <c r="FR10" s="8" t="s">
        <v>935</v>
      </c>
      <c r="FS10" s="8" t="s">
        <v>936</v>
      </c>
      <c r="FT10" s="8" t="s">
        <v>937</v>
      </c>
      <c r="FU10" s="8" t="s">
        <v>938</v>
      </c>
      <c r="FV10" s="8" t="s">
        <v>939</v>
      </c>
      <c r="FW10" s="8" t="s">
        <v>940</v>
      </c>
      <c r="FX10" s="8" t="s">
        <v>941</v>
      </c>
      <c r="FY10" s="8" t="s">
        <v>942</v>
      </c>
      <c r="FZ10" s="8" t="s">
        <v>943</v>
      </c>
      <c r="GA10" s="8" t="s">
        <v>944</v>
      </c>
      <c r="GB10" s="8" t="s">
        <v>945</v>
      </c>
      <c r="GC10" s="8" t="s">
        <v>946</v>
      </c>
      <c r="GD10" s="8" t="s">
        <v>947</v>
      </c>
      <c r="GE10" s="8" t="s">
        <v>948</v>
      </c>
      <c r="GF10" s="8" t="s">
        <v>949</v>
      </c>
      <c r="GG10" s="8" t="s">
        <v>950</v>
      </c>
      <c r="GH10" s="8" t="s">
        <v>951</v>
      </c>
      <c r="GI10" s="8" t="s">
        <v>952</v>
      </c>
      <c r="GJ10" s="8" t="s">
        <v>953</v>
      </c>
      <c r="GK10" s="8" t="s">
        <v>954</v>
      </c>
      <c r="GL10" s="8" t="s">
        <v>955</v>
      </c>
      <c r="GM10" s="8" t="s">
        <v>956</v>
      </c>
      <c r="GN10" s="8" t="s">
        <v>957</v>
      </c>
      <c r="GO10" s="8" t="s">
        <v>958</v>
      </c>
      <c r="GP10" s="8" t="s">
        <v>959</v>
      </c>
      <c r="GQ10" s="8" t="s">
        <v>960</v>
      </c>
      <c r="GR10" s="8" t="s">
        <v>961</v>
      </c>
      <c r="GS10" s="8" t="s">
        <v>962</v>
      </c>
      <c r="GT10" s="8" t="s">
        <v>963</v>
      </c>
      <c r="GU10" s="8" t="s">
        <v>964</v>
      </c>
      <c r="GV10" s="8" t="s">
        <v>965</v>
      </c>
      <c r="GW10" s="8" t="s">
        <v>966</v>
      </c>
      <c r="GX10" s="8" t="s">
        <v>967</v>
      </c>
      <c r="GY10" s="8" t="s">
        <v>968</v>
      </c>
      <c r="GZ10" s="8" t="s">
        <v>969</v>
      </c>
      <c r="HA10" s="8" t="s">
        <v>970</v>
      </c>
      <c r="HB10" s="8" t="s">
        <v>971</v>
      </c>
      <c r="HC10" s="8" t="s">
        <v>972</v>
      </c>
      <c r="HD10" s="8" t="s">
        <v>973</v>
      </c>
      <c r="HE10" s="8" t="s">
        <v>974</v>
      </c>
      <c r="HF10" s="8" t="s">
        <v>975</v>
      </c>
      <c r="HG10" s="8" t="s">
        <v>976</v>
      </c>
      <c r="HH10" s="8" t="s">
        <v>977</v>
      </c>
      <c r="HI10" s="8" t="s">
        <v>978</v>
      </c>
      <c r="HJ10" s="8" t="s">
        <v>979</v>
      </c>
      <c r="HK10" s="8" t="s">
        <v>980</v>
      </c>
      <c r="HL10" s="8" t="s">
        <v>981</v>
      </c>
      <c r="HM10" s="8" t="s">
        <v>982</v>
      </c>
      <c r="HN10" s="8" t="s">
        <v>983</v>
      </c>
      <c r="HO10" s="8" t="s">
        <v>984</v>
      </c>
      <c r="HP10" s="8" t="s">
        <v>985</v>
      </c>
      <c r="HQ10" s="8" t="s">
        <v>986</v>
      </c>
      <c r="HR10" s="8" t="s">
        <v>987</v>
      </c>
      <c r="HS10" s="8" t="s">
        <v>988</v>
      </c>
      <c r="HT10" s="8" t="s">
        <v>989</v>
      </c>
      <c r="HU10" s="8" t="s">
        <v>990</v>
      </c>
      <c r="HV10" s="8" t="s">
        <v>991</v>
      </c>
      <c r="HW10" s="8" t="s">
        <v>992</v>
      </c>
      <c r="HX10" s="8" t="s">
        <v>993</v>
      </c>
      <c r="HY10" s="8" t="s">
        <v>994</v>
      </c>
      <c r="HZ10" s="8" t="s">
        <v>995</v>
      </c>
      <c r="IA10" s="8" t="s">
        <v>996</v>
      </c>
      <c r="IB10" s="8" t="s">
        <v>997</v>
      </c>
      <c r="IC10" s="8" t="s">
        <v>998</v>
      </c>
      <c r="ID10" s="8" t="s">
        <v>999</v>
      </c>
      <c r="IE10" s="8" t="s">
        <v>1000</v>
      </c>
      <c r="IF10" s="8" t="s">
        <v>1001</v>
      </c>
      <c r="IG10" s="8" t="s">
        <v>1002</v>
      </c>
      <c r="IH10" s="8" t="s">
        <v>1003</v>
      </c>
      <c r="II10" s="8" t="s">
        <v>1004</v>
      </c>
      <c r="IJ10" s="8" t="s">
        <v>1005</v>
      </c>
      <c r="IK10" s="8" t="s">
        <v>1006</v>
      </c>
      <c r="IL10" s="8" t="s">
        <v>1007</v>
      </c>
      <c r="IM10" s="8" t="s">
        <v>1008</v>
      </c>
      <c r="IN10" s="8" t="s">
        <v>1009</v>
      </c>
      <c r="IO10" s="8" t="s">
        <v>1010</v>
      </c>
      <c r="IP10" s="8" t="s">
        <v>1011</v>
      </c>
      <c r="IQ10" s="8" t="s">
        <v>1012</v>
      </c>
    </row>
    <row r="11" spans="1:251">
      <c r="A11" s="9">
        <v>38504</v>
      </c>
      <c r="B11" s="59">
        <v>0.28000000000000003</v>
      </c>
      <c r="C11" s="59">
        <v>49.573</v>
      </c>
      <c r="D11" s="59">
        <v>451.84500000000003</v>
      </c>
      <c r="E11" s="59">
        <v>98.673000000000002</v>
      </c>
      <c r="F11" s="59">
        <v>16.917000000000002</v>
      </c>
      <c r="G11" s="59">
        <v>567.43600000000004</v>
      </c>
      <c r="H11" s="59">
        <v>0.84399999999999997</v>
      </c>
      <c r="I11" s="59">
        <v>568.28</v>
      </c>
      <c r="J11" s="59">
        <v>293.11900000000003</v>
      </c>
      <c r="K11" s="59">
        <v>316.18700000000001</v>
      </c>
      <c r="L11" s="59">
        <v>257.44099999999997</v>
      </c>
      <c r="M11" s="59">
        <v>866.74599999999998</v>
      </c>
      <c r="N11" s="59">
        <v>72.911000000000001</v>
      </c>
      <c r="O11" s="59">
        <v>939.65800000000002</v>
      </c>
      <c r="P11" s="59">
        <v>13.176</v>
      </c>
      <c r="Q11" s="59">
        <v>66.858999999999995</v>
      </c>
      <c r="R11" s="59">
        <v>188.249</v>
      </c>
      <c r="S11" s="59">
        <v>268.28300000000002</v>
      </c>
      <c r="T11" s="59">
        <v>248.32599999999999</v>
      </c>
      <c r="U11" s="59">
        <v>516.60900000000004</v>
      </c>
      <c r="V11" s="59">
        <v>0.65</v>
      </c>
      <c r="W11" s="59">
        <v>1.5449999999999999</v>
      </c>
      <c r="X11" s="59">
        <v>5.9630000000000001</v>
      </c>
      <c r="Y11" s="59">
        <v>8.157</v>
      </c>
      <c r="Z11" s="59">
        <v>43.738999999999997</v>
      </c>
      <c r="AA11" s="59">
        <v>51.896000000000001</v>
      </c>
      <c r="AB11" s="59">
        <v>0</v>
      </c>
      <c r="AC11" s="59">
        <v>0.13400000000000001</v>
      </c>
      <c r="AD11" s="59">
        <v>0.71399999999999997</v>
      </c>
      <c r="AE11" s="59">
        <v>0.84799999999999998</v>
      </c>
      <c r="AF11" s="59">
        <v>0.61399999999999999</v>
      </c>
      <c r="AG11" s="59">
        <v>1.462</v>
      </c>
      <c r="AH11" s="59">
        <v>811.52099999999996</v>
      </c>
      <c r="AI11" s="59">
        <v>484.44299999999998</v>
      </c>
      <c r="AJ11" s="59">
        <v>469.71100000000001</v>
      </c>
      <c r="AK11" s="59">
        <v>1765.6759999999999</v>
      </c>
      <c r="AL11" s="59">
        <v>366.71499999999997</v>
      </c>
      <c r="AM11" s="59">
        <v>2132.3910000000001</v>
      </c>
      <c r="AN11" s="59">
        <v>0.156</v>
      </c>
      <c r="AO11" s="59">
        <v>0</v>
      </c>
      <c r="AP11" s="59">
        <v>0</v>
      </c>
      <c r="AQ11" s="59">
        <v>0.156</v>
      </c>
      <c r="AR11" s="59">
        <v>0</v>
      </c>
      <c r="AS11" s="59">
        <v>0.156</v>
      </c>
      <c r="AT11" s="59">
        <v>1.5</v>
      </c>
      <c r="AU11" s="59">
        <v>0.27700000000000002</v>
      </c>
      <c r="AV11" s="59">
        <v>0</v>
      </c>
      <c r="AW11" s="59">
        <v>1.7769999999999999</v>
      </c>
      <c r="AX11" s="59">
        <v>0</v>
      </c>
      <c r="AY11" s="59">
        <v>1.7769999999999999</v>
      </c>
      <c r="AZ11" s="59">
        <v>7.6879999999999997</v>
      </c>
      <c r="BA11" s="59">
        <v>10.015000000000001</v>
      </c>
      <c r="BB11" s="59">
        <v>2.2160000000000002</v>
      </c>
      <c r="BC11" s="59">
        <v>19.919</v>
      </c>
      <c r="BD11" s="59">
        <v>0</v>
      </c>
      <c r="BE11" s="59">
        <v>19.919</v>
      </c>
      <c r="BF11" s="59">
        <v>2.9409999999999998</v>
      </c>
      <c r="BG11" s="59">
        <v>14.372</v>
      </c>
      <c r="BH11" s="59">
        <v>14.35</v>
      </c>
      <c r="BI11" s="59">
        <v>31.663</v>
      </c>
      <c r="BJ11" s="59">
        <v>10.500999999999999</v>
      </c>
      <c r="BK11" s="59">
        <v>42.164000000000001</v>
      </c>
      <c r="BL11" s="59">
        <v>0.24199999999999999</v>
      </c>
      <c r="BM11" s="59">
        <v>3.4129999999999998</v>
      </c>
      <c r="BN11" s="59">
        <v>9.2210000000000001</v>
      </c>
      <c r="BO11" s="59">
        <v>12.875999999999999</v>
      </c>
      <c r="BP11" s="59">
        <v>19.550999999999998</v>
      </c>
      <c r="BQ11" s="59">
        <v>32.427</v>
      </c>
      <c r="BR11" s="59">
        <v>0</v>
      </c>
      <c r="BS11" s="59">
        <v>0</v>
      </c>
      <c r="BT11" s="59">
        <v>4.4999999999999998E-2</v>
      </c>
      <c r="BU11" s="59">
        <v>4.4999999999999998E-2</v>
      </c>
      <c r="BV11" s="59">
        <v>3.121</v>
      </c>
      <c r="BW11" s="59">
        <v>3.1659999999999999</v>
      </c>
      <c r="BX11" s="59">
        <v>0</v>
      </c>
      <c r="BY11" s="59">
        <v>0</v>
      </c>
      <c r="BZ11" s="59">
        <v>0</v>
      </c>
      <c r="CA11" s="59">
        <v>0</v>
      </c>
      <c r="CB11" s="59">
        <v>0</v>
      </c>
      <c r="CC11" s="59">
        <v>0</v>
      </c>
      <c r="CD11" s="59">
        <v>12.528</v>
      </c>
      <c r="CE11" s="59">
        <v>28.076000000000001</v>
      </c>
      <c r="CF11" s="59">
        <v>25.832999999999998</v>
      </c>
      <c r="CG11" s="59">
        <v>66.436000000000007</v>
      </c>
      <c r="CH11" s="59">
        <v>33.173000000000002</v>
      </c>
      <c r="CI11" s="59">
        <v>99.608999999999995</v>
      </c>
      <c r="CJ11" s="59">
        <v>4.2999999999999997E-2</v>
      </c>
      <c r="CK11" s="59">
        <v>0</v>
      </c>
      <c r="CL11" s="59">
        <v>0.10299999999999999</v>
      </c>
      <c r="CM11" s="59">
        <v>0.14699999999999999</v>
      </c>
      <c r="CN11" s="59">
        <v>0</v>
      </c>
      <c r="CO11" s="59">
        <v>0.14699999999999999</v>
      </c>
      <c r="CP11" s="59">
        <v>7.7930000000000001</v>
      </c>
      <c r="CQ11" s="59">
        <v>0.373</v>
      </c>
      <c r="CR11" s="59">
        <v>0.13900000000000001</v>
      </c>
      <c r="CS11" s="59">
        <v>8.3059999999999992</v>
      </c>
      <c r="CT11" s="59">
        <v>0</v>
      </c>
      <c r="CU11" s="59">
        <v>8.3059999999999992</v>
      </c>
      <c r="CV11" s="59">
        <v>13.442</v>
      </c>
      <c r="CW11" s="59">
        <v>17.323</v>
      </c>
      <c r="CX11" s="59">
        <v>3.6469999999999998</v>
      </c>
      <c r="CY11" s="59">
        <v>34.412999999999997</v>
      </c>
      <c r="CZ11" s="59">
        <v>2.4E-2</v>
      </c>
      <c r="DA11" s="59">
        <v>34.436999999999998</v>
      </c>
      <c r="DB11" s="59">
        <v>10.396000000000001</v>
      </c>
      <c r="DC11" s="59">
        <v>25.992999999999999</v>
      </c>
      <c r="DD11" s="59">
        <v>17.452000000000002</v>
      </c>
      <c r="DE11" s="59">
        <v>53.841000000000001</v>
      </c>
      <c r="DF11" s="59">
        <v>5.4749999999999996</v>
      </c>
      <c r="DG11" s="59">
        <v>59.316000000000003</v>
      </c>
      <c r="DH11" s="59">
        <v>0.14199999999999999</v>
      </c>
      <c r="DI11" s="59">
        <v>4.1120000000000001</v>
      </c>
      <c r="DJ11" s="59">
        <v>12.035</v>
      </c>
      <c r="DK11" s="59">
        <v>16.29</v>
      </c>
      <c r="DL11" s="59">
        <v>9.6259999999999994</v>
      </c>
      <c r="DM11" s="59">
        <v>25.916</v>
      </c>
      <c r="DN11" s="59">
        <v>0</v>
      </c>
      <c r="DO11" s="59">
        <v>0.50900000000000001</v>
      </c>
      <c r="DP11" s="59">
        <v>0.42399999999999999</v>
      </c>
      <c r="DQ11" s="59">
        <v>0.93300000000000005</v>
      </c>
      <c r="DR11" s="59">
        <v>2.008</v>
      </c>
      <c r="DS11" s="59">
        <v>2.94</v>
      </c>
      <c r="DT11" s="59">
        <v>0</v>
      </c>
      <c r="DU11" s="59">
        <v>0</v>
      </c>
      <c r="DV11" s="59">
        <v>0</v>
      </c>
      <c r="DW11" s="59">
        <v>0</v>
      </c>
      <c r="DX11" s="59">
        <v>0.26800000000000002</v>
      </c>
      <c r="DY11" s="59">
        <v>0.26800000000000002</v>
      </c>
      <c r="DZ11" s="59">
        <v>31.817</v>
      </c>
      <c r="EA11" s="59">
        <v>48.311</v>
      </c>
      <c r="EB11" s="59">
        <v>33.801000000000002</v>
      </c>
      <c r="EC11" s="59">
        <v>113.929</v>
      </c>
      <c r="ED11" s="59">
        <v>17.399999999999999</v>
      </c>
      <c r="EE11" s="59">
        <v>131.32900000000001</v>
      </c>
      <c r="EF11" s="59">
        <v>0.2</v>
      </c>
      <c r="EG11" s="59">
        <v>0</v>
      </c>
      <c r="EH11" s="59">
        <v>0.10299999999999999</v>
      </c>
      <c r="EI11" s="59">
        <v>0.30299999999999999</v>
      </c>
      <c r="EJ11" s="59">
        <v>0</v>
      </c>
      <c r="EK11" s="59">
        <v>0.30299999999999999</v>
      </c>
      <c r="EL11" s="59">
        <v>9.2940000000000005</v>
      </c>
      <c r="EM11" s="59">
        <v>0.65</v>
      </c>
      <c r="EN11" s="59">
        <v>0.13900000000000001</v>
      </c>
      <c r="EO11" s="59">
        <v>10.083</v>
      </c>
      <c r="EP11" s="59">
        <v>0</v>
      </c>
      <c r="EQ11" s="59">
        <v>10.083</v>
      </c>
      <c r="ER11" s="59">
        <v>21.13</v>
      </c>
      <c r="ES11" s="59">
        <v>27.338000000000001</v>
      </c>
      <c r="ET11" s="59">
        <v>5.8630000000000004</v>
      </c>
      <c r="EU11" s="59">
        <v>54.331000000000003</v>
      </c>
      <c r="EV11" s="59">
        <v>2.4E-2</v>
      </c>
      <c r="EW11" s="59">
        <v>54.354999999999997</v>
      </c>
      <c r="EX11" s="59">
        <v>13.337</v>
      </c>
      <c r="EY11" s="59">
        <v>40.365000000000002</v>
      </c>
      <c r="EZ11" s="59">
        <v>31.803000000000001</v>
      </c>
      <c r="FA11" s="59">
        <v>85.504000000000005</v>
      </c>
      <c r="FB11" s="59">
        <v>15.976000000000001</v>
      </c>
      <c r="FC11" s="59">
        <v>101.48</v>
      </c>
      <c r="FD11" s="59">
        <v>0.38500000000000001</v>
      </c>
      <c r="FE11" s="59">
        <v>7.5250000000000004</v>
      </c>
      <c r="FF11" s="59">
        <v>21.256</v>
      </c>
      <c r="FG11" s="59">
        <v>29.164999999999999</v>
      </c>
      <c r="FH11" s="59">
        <v>29.177</v>
      </c>
      <c r="FI11" s="59">
        <v>58.343000000000004</v>
      </c>
      <c r="FJ11" s="59">
        <v>0</v>
      </c>
      <c r="FK11" s="59">
        <v>0.50900000000000001</v>
      </c>
      <c r="FL11" s="59">
        <v>0.46899999999999997</v>
      </c>
      <c r="FM11" s="59">
        <v>0.97799999999999998</v>
      </c>
      <c r="FN11" s="59">
        <v>5.1280000000000001</v>
      </c>
      <c r="FO11" s="59">
        <v>6.1059999999999999</v>
      </c>
      <c r="FP11" s="59">
        <v>0</v>
      </c>
      <c r="FQ11" s="59">
        <v>0</v>
      </c>
      <c r="FR11" s="59">
        <v>0</v>
      </c>
      <c r="FS11" s="59">
        <v>0</v>
      </c>
      <c r="FT11" s="59">
        <v>0.26800000000000002</v>
      </c>
      <c r="FU11" s="59">
        <v>0.26800000000000002</v>
      </c>
      <c r="FV11" s="59">
        <v>44.344999999999999</v>
      </c>
      <c r="FW11" s="59">
        <v>76.385999999999996</v>
      </c>
      <c r="FX11" s="59">
        <v>59.633000000000003</v>
      </c>
      <c r="FY11" s="59">
        <v>180.36500000000001</v>
      </c>
      <c r="FZ11" s="59">
        <v>50.573</v>
      </c>
      <c r="GA11" s="59">
        <v>230.93799999999999</v>
      </c>
      <c r="GB11" s="59">
        <v>0</v>
      </c>
      <c r="GC11" s="59">
        <v>0</v>
      </c>
      <c r="GD11" s="59">
        <v>0</v>
      </c>
      <c r="GE11" s="59">
        <v>0</v>
      </c>
      <c r="GF11" s="59">
        <v>0</v>
      </c>
      <c r="GG11" s="59">
        <v>0</v>
      </c>
      <c r="GH11" s="59">
        <v>4.3170000000000002</v>
      </c>
      <c r="GI11" s="59">
        <v>1.3049999999999999</v>
      </c>
      <c r="GJ11" s="59">
        <v>0</v>
      </c>
      <c r="GK11" s="59">
        <v>5.6219999999999999</v>
      </c>
      <c r="GL11" s="59">
        <v>0</v>
      </c>
      <c r="GM11" s="59">
        <v>5.6219999999999999</v>
      </c>
      <c r="GN11" s="59">
        <v>4.9690000000000003</v>
      </c>
      <c r="GO11" s="59">
        <v>5.78</v>
      </c>
      <c r="GP11" s="59">
        <v>1.766</v>
      </c>
      <c r="GQ11" s="59">
        <v>12.515000000000001</v>
      </c>
      <c r="GR11" s="59">
        <v>0.109</v>
      </c>
      <c r="GS11" s="59">
        <v>12.624000000000001</v>
      </c>
      <c r="GT11" s="59">
        <v>1.8839999999999999</v>
      </c>
      <c r="GU11" s="59">
        <v>6.6879999999999997</v>
      </c>
      <c r="GV11" s="59">
        <v>7.306</v>
      </c>
      <c r="GW11" s="59">
        <v>15.878</v>
      </c>
      <c r="GX11" s="59">
        <v>1.9570000000000001</v>
      </c>
      <c r="GY11" s="59">
        <v>17.835000000000001</v>
      </c>
      <c r="GZ11" s="59">
        <v>0.23400000000000001</v>
      </c>
      <c r="HA11" s="59">
        <v>1.123</v>
      </c>
      <c r="HB11" s="59">
        <v>2.1030000000000002</v>
      </c>
      <c r="HC11" s="59">
        <v>3.46</v>
      </c>
      <c r="HD11" s="59">
        <v>0.751</v>
      </c>
      <c r="HE11" s="59">
        <v>4.2110000000000003</v>
      </c>
      <c r="HF11" s="59">
        <v>0</v>
      </c>
      <c r="HG11" s="59">
        <v>0</v>
      </c>
      <c r="HH11" s="59">
        <v>0.19500000000000001</v>
      </c>
      <c r="HI11" s="59">
        <v>0.19500000000000001</v>
      </c>
      <c r="HJ11" s="59">
        <v>0.16600000000000001</v>
      </c>
      <c r="HK11" s="59">
        <v>0.36099999999999999</v>
      </c>
      <c r="HL11" s="59">
        <v>0</v>
      </c>
      <c r="HM11" s="59">
        <v>0</v>
      </c>
      <c r="HN11" s="59">
        <v>0</v>
      </c>
      <c r="HO11" s="59">
        <v>0</v>
      </c>
      <c r="HP11" s="59">
        <v>0</v>
      </c>
      <c r="HQ11" s="59">
        <v>0</v>
      </c>
      <c r="HR11" s="59">
        <v>11.404</v>
      </c>
      <c r="HS11" s="59">
        <v>14.896000000000001</v>
      </c>
      <c r="HT11" s="59">
        <v>11.37</v>
      </c>
      <c r="HU11" s="59">
        <v>37.67</v>
      </c>
      <c r="HV11" s="59">
        <v>2.984</v>
      </c>
      <c r="HW11" s="59">
        <v>40.652999999999999</v>
      </c>
      <c r="HX11" s="59">
        <v>5.5970000000000004</v>
      </c>
      <c r="HY11" s="59">
        <v>0</v>
      </c>
      <c r="HZ11" s="59">
        <v>0</v>
      </c>
      <c r="IA11" s="59">
        <v>5.5970000000000004</v>
      </c>
      <c r="IB11" s="59">
        <v>0</v>
      </c>
      <c r="IC11" s="59">
        <v>5.5970000000000004</v>
      </c>
      <c r="ID11" s="59">
        <v>21.456</v>
      </c>
      <c r="IE11" s="59">
        <v>0.94</v>
      </c>
      <c r="IF11" s="59">
        <v>2.5999999999999999E-2</v>
      </c>
      <c r="IG11" s="59">
        <v>22.420999999999999</v>
      </c>
      <c r="IH11" s="59">
        <v>0</v>
      </c>
      <c r="II11" s="59">
        <v>22.420999999999999</v>
      </c>
      <c r="IJ11" s="59">
        <v>38.774000000000001</v>
      </c>
      <c r="IK11" s="59">
        <v>15.715</v>
      </c>
      <c r="IL11" s="59">
        <v>6.0869999999999997</v>
      </c>
      <c r="IM11" s="59">
        <v>60.576999999999998</v>
      </c>
      <c r="IN11" s="59">
        <v>0.192</v>
      </c>
      <c r="IO11" s="59">
        <v>60.768999999999998</v>
      </c>
      <c r="IP11" s="59">
        <v>21.212</v>
      </c>
      <c r="IQ11" s="59">
        <v>19.652000000000001</v>
      </c>
    </row>
    <row r="12" spans="1:251">
      <c r="A12" s="9">
        <v>38869</v>
      </c>
      <c r="B12" s="59">
        <v>0</v>
      </c>
      <c r="C12" s="59">
        <v>53.219000000000001</v>
      </c>
      <c r="D12" s="59">
        <v>436.80099999999999</v>
      </c>
      <c r="E12" s="59">
        <v>88.998000000000005</v>
      </c>
      <c r="F12" s="59">
        <v>18.219000000000001</v>
      </c>
      <c r="G12" s="59">
        <v>544.01800000000003</v>
      </c>
      <c r="H12" s="59">
        <v>1.2110000000000001</v>
      </c>
      <c r="I12" s="59">
        <v>545.22900000000004</v>
      </c>
      <c r="J12" s="59">
        <v>325.68099999999998</v>
      </c>
      <c r="K12" s="59">
        <v>327.262</v>
      </c>
      <c r="L12" s="59">
        <v>241.61600000000001</v>
      </c>
      <c r="M12" s="59">
        <v>894.55899999999997</v>
      </c>
      <c r="N12" s="59">
        <v>81.872</v>
      </c>
      <c r="O12" s="59">
        <v>976.43100000000004</v>
      </c>
      <c r="P12" s="59">
        <v>15.305999999999999</v>
      </c>
      <c r="Q12" s="59">
        <v>67.209000000000003</v>
      </c>
      <c r="R12" s="59">
        <v>191.422</v>
      </c>
      <c r="S12" s="59">
        <v>273.93700000000001</v>
      </c>
      <c r="T12" s="59">
        <v>242.77799999999999</v>
      </c>
      <c r="U12" s="59">
        <v>516.71500000000003</v>
      </c>
      <c r="V12" s="59">
        <v>0.54300000000000004</v>
      </c>
      <c r="W12" s="59">
        <v>1.994</v>
      </c>
      <c r="X12" s="59">
        <v>8.9760000000000009</v>
      </c>
      <c r="Y12" s="59">
        <v>11.513999999999999</v>
      </c>
      <c r="Z12" s="59">
        <v>42.829000000000001</v>
      </c>
      <c r="AA12" s="59">
        <v>54.343000000000004</v>
      </c>
      <c r="AB12" s="59">
        <v>0</v>
      </c>
      <c r="AC12" s="59">
        <v>0.26600000000000001</v>
      </c>
      <c r="AD12" s="59">
        <v>1.3640000000000001</v>
      </c>
      <c r="AE12" s="59">
        <v>1.63</v>
      </c>
      <c r="AF12" s="59">
        <v>1.0629999999999999</v>
      </c>
      <c r="AG12" s="59">
        <v>2.6930000000000001</v>
      </c>
      <c r="AH12" s="59">
        <v>835.31899999999996</v>
      </c>
      <c r="AI12" s="59">
        <v>486.59199999999998</v>
      </c>
      <c r="AJ12" s="59">
        <v>461.92700000000002</v>
      </c>
      <c r="AK12" s="59">
        <v>1783.838</v>
      </c>
      <c r="AL12" s="59">
        <v>369.75299999999999</v>
      </c>
      <c r="AM12" s="59">
        <v>2153.5920000000001</v>
      </c>
      <c r="AN12" s="59">
        <v>0</v>
      </c>
      <c r="AO12" s="59">
        <v>0</v>
      </c>
      <c r="AP12" s="59">
        <v>0</v>
      </c>
      <c r="AQ12" s="59">
        <v>0</v>
      </c>
      <c r="AR12" s="59">
        <v>0</v>
      </c>
      <c r="AS12" s="59">
        <v>0</v>
      </c>
      <c r="AT12" s="59">
        <v>1.7150000000000001</v>
      </c>
      <c r="AU12" s="59">
        <v>0.193</v>
      </c>
      <c r="AV12" s="59">
        <v>0</v>
      </c>
      <c r="AW12" s="59">
        <v>1.9079999999999999</v>
      </c>
      <c r="AX12" s="59">
        <v>0</v>
      </c>
      <c r="AY12" s="59">
        <v>1.9079999999999999</v>
      </c>
      <c r="AZ12" s="59">
        <v>7.5819999999999999</v>
      </c>
      <c r="BA12" s="59">
        <v>9.9239999999999995</v>
      </c>
      <c r="BB12" s="59">
        <v>3.8940000000000001</v>
      </c>
      <c r="BC12" s="59">
        <v>21.4</v>
      </c>
      <c r="BD12" s="59">
        <v>0.58699999999999997</v>
      </c>
      <c r="BE12" s="59">
        <v>21.986999999999998</v>
      </c>
      <c r="BF12" s="59">
        <v>5.3289999999999997</v>
      </c>
      <c r="BG12" s="59">
        <v>12.147</v>
      </c>
      <c r="BH12" s="59">
        <v>17.457999999999998</v>
      </c>
      <c r="BI12" s="59">
        <v>34.933</v>
      </c>
      <c r="BJ12" s="59">
        <v>10.015000000000001</v>
      </c>
      <c r="BK12" s="59">
        <v>44.948</v>
      </c>
      <c r="BL12" s="59">
        <v>0</v>
      </c>
      <c r="BM12" s="59">
        <v>3.2280000000000002</v>
      </c>
      <c r="BN12" s="59">
        <v>9.875</v>
      </c>
      <c r="BO12" s="59">
        <v>13.103</v>
      </c>
      <c r="BP12" s="59">
        <v>20.49</v>
      </c>
      <c r="BQ12" s="59">
        <v>33.594000000000001</v>
      </c>
      <c r="BR12" s="59">
        <v>0</v>
      </c>
      <c r="BS12" s="59">
        <v>0</v>
      </c>
      <c r="BT12" s="59">
        <v>0.55100000000000005</v>
      </c>
      <c r="BU12" s="59">
        <v>0.55100000000000005</v>
      </c>
      <c r="BV12" s="59">
        <v>3.7069999999999999</v>
      </c>
      <c r="BW12" s="59">
        <v>4.258</v>
      </c>
      <c r="BX12" s="59">
        <v>0</v>
      </c>
      <c r="BY12" s="59">
        <v>0</v>
      </c>
      <c r="BZ12" s="59">
        <v>0</v>
      </c>
      <c r="CA12" s="59">
        <v>0</v>
      </c>
      <c r="CB12" s="59">
        <v>0.30299999999999999</v>
      </c>
      <c r="CC12" s="59">
        <v>0.30299999999999999</v>
      </c>
      <c r="CD12" s="59">
        <v>14.625</v>
      </c>
      <c r="CE12" s="59">
        <v>25.491</v>
      </c>
      <c r="CF12" s="59">
        <v>31.779</v>
      </c>
      <c r="CG12" s="59">
        <v>71.894999999999996</v>
      </c>
      <c r="CH12" s="59">
        <v>35.103000000000002</v>
      </c>
      <c r="CI12" s="59">
        <v>106.998</v>
      </c>
      <c r="CJ12" s="59">
        <v>0</v>
      </c>
      <c r="CK12" s="59">
        <v>0</v>
      </c>
      <c r="CL12" s="59">
        <v>0</v>
      </c>
      <c r="CM12" s="59">
        <v>0</v>
      </c>
      <c r="CN12" s="59">
        <v>0</v>
      </c>
      <c r="CO12" s="59">
        <v>0</v>
      </c>
      <c r="CP12" s="59">
        <v>5.173</v>
      </c>
      <c r="CQ12" s="59">
        <v>0.75900000000000001</v>
      </c>
      <c r="CR12" s="59">
        <v>0.26700000000000002</v>
      </c>
      <c r="CS12" s="59">
        <v>6.1989999999999998</v>
      </c>
      <c r="CT12" s="59">
        <v>0</v>
      </c>
      <c r="CU12" s="59">
        <v>6.1989999999999998</v>
      </c>
      <c r="CV12" s="59">
        <v>21.844999999999999</v>
      </c>
      <c r="CW12" s="59">
        <v>12.1</v>
      </c>
      <c r="CX12" s="59">
        <v>3.956</v>
      </c>
      <c r="CY12" s="59">
        <v>37.9</v>
      </c>
      <c r="CZ12" s="59">
        <v>6.7000000000000004E-2</v>
      </c>
      <c r="DA12" s="59">
        <v>37.966999999999999</v>
      </c>
      <c r="DB12" s="59">
        <v>12.071</v>
      </c>
      <c r="DC12" s="59">
        <v>24.494</v>
      </c>
      <c r="DD12" s="59">
        <v>20.821999999999999</v>
      </c>
      <c r="DE12" s="59">
        <v>57.387</v>
      </c>
      <c r="DF12" s="59">
        <v>3.3530000000000002</v>
      </c>
      <c r="DG12" s="59">
        <v>60.74</v>
      </c>
      <c r="DH12" s="59">
        <v>0.70099999999999996</v>
      </c>
      <c r="DI12" s="59">
        <v>3.105</v>
      </c>
      <c r="DJ12" s="59">
        <v>12.032999999999999</v>
      </c>
      <c r="DK12" s="59">
        <v>15.84</v>
      </c>
      <c r="DL12" s="59">
        <v>11.303000000000001</v>
      </c>
      <c r="DM12" s="59">
        <v>27.141999999999999</v>
      </c>
      <c r="DN12" s="59">
        <v>0</v>
      </c>
      <c r="DO12" s="59">
        <v>0.20499999999999999</v>
      </c>
      <c r="DP12" s="59">
        <v>0.22</v>
      </c>
      <c r="DQ12" s="59">
        <v>0.42499999999999999</v>
      </c>
      <c r="DR12" s="59">
        <v>2.6909999999999998</v>
      </c>
      <c r="DS12" s="59">
        <v>3.1160000000000001</v>
      </c>
      <c r="DT12" s="59">
        <v>0</v>
      </c>
      <c r="DU12" s="59">
        <v>0</v>
      </c>
      <c r="DV12" s="59">
        <v>0</v>
      </c>
      <c r="DW12" s="59">
        <v>0</v>
      </c>
      <c r="DX12" s="59">
        <v>0</v>
      </c>
      <c r="DY12" s="59">
        <v>0</v>
      </c>
      <c r="DZ12" s="59">
        <v>39.79</v>
      </c>
      <c r="EA12" s="59">
        <v>40.662999999999997</v>
      </c>
      <c r="EB12" s="59">
        <v>37.296999999999997</v>
      </c>
      <c r="EC12" s="59">
        <v>117.75</v>
      </c>
      <c r="ED12" s="59">
        <v>17.414000000000001</v>
      </c>
      <c r="EE12" s="59">
        <v>135.16399999999999</v>
      </c>
      <c r="EF12" s="59">
        <v>0</v>
      </c>
      <c r="EG12" s="59">
        <v>0</v>
      </c>
      <c r="EH12" s="59">
        <v>0</v>
      </c>
      <c r="EI12" s="59">
        <v>0</v>
      </c>
      <c r="EJ12" s="59">
        <v>0</v>
      </c>
      <c r="EK12" s="59">
        <v>0</v>
      </c>
      <c r="EL12" s="59">
        <v>6.8879999999999999</v>
      </c>
      <c r="EM12" s="59">
        <v>0.95199999999999996</v>
      </c>
      <c r="EN12" s="59">
        <v>0.26700000000000002</v>
      </c>
      <c r="EO12" s="59">
        <v>8.1069999999999993</v>
      </c>
      <c r="EP12" s="59">
        <v>0</v>
      </c>
      <c r="EQ12" s="59">
        <v>8.1069999999999993</v>
      </c>
      <c r="ER12" s="59">
        <v>29.425999999999998</v>
      </c>
      <c r="ES12" s="59">
        <v>22.023</v>
      </c>
      <c r="ET12" s="59">
        <v>7.85</v>
      </c>
      <c r="EU12" s="59">
        <v>59.3</v>
      </c>
      <c r="EV12" s="59">
        <v>0.65400000000000003</v>
      </c>
      <c r="EW12" s="59">
        <v>59.954000000000001</v>
      </c>
      <c r="EX12" s="59">
        <v>17.399999999999999</v>
      </c>
      <c r="EY12" s="59">
        <v>36.640999999999998</v>
      </c>
      <c r="EZ12" s="59">
        <v>38.279000000000003</v>
      </c>
      <c r="FA12" s="59">
        <v>92.32</v>
      </c>
      <c r="FB12" s="59">
        <v>13.368</v>
      </c>
      <c r="FC12" s="59">
        <v>105.688</v>
      </c>
      <c r="FD12" s="59">
        <v>0.70099999999999996</v>
      </c>
      <c r="FE12" s="59">
        <v>6.3330000000000002</v>
      </c>
      <c r="FF12" s="59">
        <v>21.908000000000001</v>
      </c>
      <c r="FG12" s="59">
        <v>28.943000000000001</v>
      </c>
      <c r="FH12" s="59">
        <v>31.792999999999999</v>
      </c>
      <c r="FI12" s="59">
        <v>60.735999999999997</v>
      </c>
      <c r="FJ12" s="59">
        <v>0</v>
      </c>
      <c r="FK12" s="59">
        <v>0.20499999999999999</v>
      </c>
      <c r="FL12" s="59">
        <v>0.77100000000000002</v>
      </c>
      <c r="FM12" s="59">
        <v>0.97599999999999998</v>
      </c>
      <c r="FN12" s="59">
        <v>6.3979999999999997</v>
      </c>
      <c r="FO12" s="59">
        <v>7.3739999999999997</v>
      </c>
      <c r="FP12" s="59">
        <v>0</v>
      </c>
      <c r="FQ12" s="59">
        <v>0</v>
      </c>
      <c r="FR12" s="59">
        <v>0</v>
      </c>
      <c r="FS12" s="59">
        <v>0</v>
      </c>
      <c r="FT12" s="59">
        <v>0.30299999999999999</v>
      </c>
      <c r="FU12" s="59">
        <v>0.30299999999999999</v>
      </c>
      <c r="FV12" s="59">
        <v>54.414999999999999</v>
      </c>
      <c r="FW12" s="59">
        <v>66.153999999999996</v>
      </c>
      <c r="FX12" s="59">
        <v>69.075999999999993</v>
      </c>
      <c r="FY12" s="59">
        <v>189.64500000000001</v>
      </c>
      <c r="FZ12" s="59">
        <v>52.517000000000003</v>
      </c>
      <c r="GA12" s="59">
        <v>242.16200000000001</v>
      </c>
      <c r="GB12" s="59">
        <v>0.80800000000000005</v>
      </c>
      <c r="GC12" s="59">
        <v>0</v>
      </c>
      <c r="GD12" s="59">
        <v>0</v>
      </c>
      <c r="GE12" s="59">
        <v>0.80800000000000005</v>
      </c>
      <c r="GF12" s="59">
        <v>0</v>
      </c>
      <c r="GG12" s="59">
        <v>0.80800000000000005</v>
      </c>
      <c r="GH12" s="59">
        <v>4.2560000000000002</v>
      </c>
      <c r="GI12" s="59">
        <v>1.276</v>
      </c>
      <c r="GJ12" s="59">
        <v>0</v>
      </c>
      <c r="GK12" s="59">
        <v>5.532</v>
      </c>
      <c r="GL12" s="59">
        <v>0</v>
      </c>
      <c r="GM12" s="59">
        <v>5.532</v>
      </c>
      <c r="GN12" s="59">
        <v>5.0810000000000004</v>
      </c>
      <c r="GO12" s="59">
        <v>6.1820000000000004</v>
      </c>
      <c r="GP12" s="59">
        <v>1.667</v>
      </c>
      <c r="GQ12" s="59">
        <v>12.93</v>
      </c>
      <c r="GR12" s="59">
        <v>0</v>
      </c>
      <c r="GS12" s="59">
        <v>12.93</v>
      </c>
      <c r="GT12" s="59">
        <v>1.2170000000000001</v>
      </c>
      <c r="GU12" s="59">
        <v>6.2709999999999999</v>
      </c>
      <c r="GV12" s="59">
        <v>4.8570000000000002</v>
      </c>
      <c r="GW12" s="59">
        <v>12.345000000000001</v>
      </c>
      <c r="GX12" s="59">
        <v>2.3860000000000001</v>
      </c>
      <c r="GY12" s="59">
        <v>14.731</v>
      </c>
      <c r="GZ12" s="59">
        <v>0.317</v>
      </c>
      <c r="HA12" s="59">
        <v>0.80300000000000005</v>
      </c>
      <c r="HB12" s="59">
        <v>1.2889999999999999</v>
      </c>
      <c r="HC12" s="59">
        <v>2.4089999999999998</v>
      </c>
      <c r="HD12" s="59">
        <v>1.9630000000000001</v>
      </c>
      <c r="HE12" s="59">
        <v>4.3719999999999999</v>
      </c>
      <c r="HF12" s="59">
        <v>0</v>
      </c>
      <c r="HG12" s="59">
        <v>0</v>
      </c>
      <c r="HH12" s="59">
        <v>0</v>
      </c>
      <c r="HI12" s="59">
        <v>0</v>
      </c>
      <c r="HJ12" s="59">
        <v>0</v>
      </c>
      <c r="HK12" s="59">
        <v>0</v>
      </c>
      <c r="HL12" s="59">
        <v>0</v>
      </c>
      <c r="HM12" s="59">
        <v>0</v>
      </c>
      <c r="HN12" s="59">
        <v>0</v>
      </c>
      <c r="HO12" s="59">
        <v>0</v>
      </c>
      <c r="HP12" s="59">
        <v>0</v>
      </c>
      <c r="HQ12" s="59">
        <v>0</v>
      </c>
      <c r="HR12" s="59">
        <v>11.679</v>
      </c>
      <c r="HS12" s="59">
        <v>14.531000000000001</v>
      </c>
      <c r="HT12" s="59">
        <v>7.8129999999999997</v>
      </c>
      <c r="HU12" s="59">
        <v>34.024000000000001</v>
      </c>
      <c r="HV12" s="59">
        <v>4.3490000000000002</v>
      </c>
      <c r="HW12" s="59">
        <v>38.372999999999998</v>
      </c>
      <c r="HX12" s="59">
        <v>3.3090000000000002</v>
      </c>
      <c r="HY12" s="59">
        <v>0</v>
      </c>
      <c r="HZ12" s="59">
        <v>0</v>
      </c>
      <c r="IA12" s="59">
        <v>3.3090000000000002</v>
      </c>
      <c r="IB12" s="59">
        <v>0</v>
      </c>
      <c r="IC12" s="59">
        <v>3.3090000000000002</v>
      </c>
      <c r="ID12" s="59">
        <v>19.004000000000001</v>
      </c>
      <c r="IE12" s="59">
        <v>0.52500000000000002</v>
      </c>
      <c r="IF12" s="59">
        <v>0</v>
      </c>
      <c r="IG12" s="59">
        <v>19.527999999999999</v>
      </c>
      <c r="IH12" s="59">
        <v>0</v>
      </c>
      <c r="II12" s="59">
        <v>19.527999999999999</v>
      </c>
      <c r="IJ12" s="59">
        <v>42.463999999999999</v>
      </c>
      <c r="IK12" s="59">
        <v>17.091000000000001</v>
      </c>
      <c r="IL12" s="59">
        <v>3.0609999999999999</v>
      </c>
      <c r="IM12" s="59">
        <v>62.616</v>
      </c>
      <c r="IN12" s="59">
        <v>0</v>
      </c>
      <c r="IO12" s="59">
        <v>62.616</v>
      </c>
      <c r="IP12" s="59">
        <v>16.689</v>
      </c>
      <c r="IQ12" s="59">
        <v>19.498000000000001</v>
      </c>
    </row>
    <row r="13" spans="1:251">
      <c r="A13" s="9">
        <v>39234</v>
      </c>
      <c r="B13" s="59">
        <v>0.32700000000000001</v>
      </c>
      <c r="C13" s="59">
        <v>56.189</v>
      </c>
      <c r="D13" s="59">
        <v>450.32299999999998</v>
      </c>
      <c r="E13" s="59">
        <v>82.489000000000004</v>
      </c>
      <c r="F13" s="59">
        <v>15.834</v>
      </c>
      <c r="G13" s="59">
        <v>548.64599999999996</v>
      </c>
      <c r="H13" s="59">
        <v>1.048</v>
      </c>
      <c r="I13" s="59">
        <v>549.69399999999996</v>
      </c>
      <c r="J13" s="59">
        <v>344.065</v>
      </c>
      <c r="K13" s="59">
        <v>318.185</v>
      </c>
      <c r="L13" s="59">
        <v>233.03899999999999</v>
      </c>
      <c r="M13" s="59">
        <v>895.28899999999999</v>
      </c>
      <c r="N13" s="59">
        <v>80.721000000000004</v>
      </c>
      <c r="O13" s="59">
        <v>976.01</v>
      </c>
      <c r="P13" s="59">
        <v>13.391</v>
      </c>
      <c r="Q13" s="59">
        <v>72.010999999999996</v>
      </c>
      <c r="R13" s="59">
        <v>184.04300000000001</v>
      </c>
      <c r="S13" s="59">
        <v>269.44499999999999</v>
      </c>
      <c r="T13" s="59">
        <v>254.90199999999999</v>
      </c>
      <c r="U13" s="59">
        <v>524.34699999999998</v>
      </c>
      <c r="V13" s="59">
        <v>0.88800000000000001</v>
      </c>
      <c r="W13" s="59">
        <v>0.63500000000000001</v>
      </c>
      <c r="X13" s="59">
        <v>8.27</v>
      </c>
      <c r="Y13" s="59">
        <v>9.7929999999999993</v>
      </c>
      <c r="Z13" s="59">
        <v>42.631999999999998</v>
      </c>
      <c r="AA13" s="59">
        <v>52.424999999999997</v>
      </c>
      <c r="AB13" s="59">
        <v>0.22700000000000001</v>
      </c>
      <c r="AC13" s="59">
        <v>0</v>
      </c>
      <c r="AD13" s="59">
        <v>0.996</v>
      </c>
      <c r="AE13" s="59">
        <v>1.2230000000000001</v>
      </c>
      <c r="AF13" s="59">
        <v>1.236</v>
      </c>
      <c r="AG13" s="59">
        <v>2.4590000000000001</v>
      </c>
      <c r="AH13" s="59">
        <v>868.95</v>
      </c>
      <c r="AI13" s="59">
        <v>475.17</v>
      </c>
      <c r="AJ13" s="59">
        <v>442.18099999999998</v>
      </c>
      <c r="AK13" s="59">
        <v>1786.3009999999999</v>
      </c>
      <c r="AL13" s="59">
        <v>380.86599999999999</v>
      </c>
      <c r="AM13" s="59">
        <v>2167.1669999999999</v>
      </c>
      <c r="AN13" s="59">
        <v>0.24</v>
      </c>
      <c r="AO13" s="59">
        <v>0</v>
      </c>
      <c r="AP13" s="59">
        <v>0</v>
      </c>
      <c r="AQ13" s="59">
        <v>0.24</v>
      </c>
      <c r="AR13" s="59">
        <v>0</v>
      </c>
      <c r="AS13" s="59">
        <v>0.24</v>
      </c>
      <c r="AT13" s="59">
        <v>2.5430000000000001</v>
      </c>
      <c r="AU13" s="59">
        <v>0.63100000000000001</v>
      </c>
      <c r="AV13" s="59">
        <v>0</v>
      </c>
      <c r="AW13" s="59">
        <v>3.1749999999999998</v>
      </c>
      <c r="AX13" s="59">
        <v>0.20499999999999999</v>
      </c>
      <c r="AY13" s="59">
        <v>3.38</v>
      </c>
      <c r="AZ13" s="59">
        <v>8.1950000000000003</v>
      </c>
      <c r="BA13" s="59">
        <v>12.608000000000001</v>
      </c>
      <c r="BB13" s="59">
        <v>3.3090000000000002</v>
      </c>
      <c r="BC13" s="59">
        <v>24.113</v>
      </c>
      <c r="BD13" s="59">
        <v>0.58899999999999997</v>
      </c>
      <c r="BE13" s="59">
        <v>24.701000000000001</v>
      </c>
      <c r="BF13" s="59">
        <v>4.8819999999999997</v>
      </c>
      <c r="BG13" s="59">
        <v>14.122</v>
      </c>
      <c r="BH13" s="59">
        <v>19.643999999999998</v>
      </c>
      <c r="BI13" s="59">
        <v>38.648000000000003</v>
      </c>
      <c r="BJ13" s="59">
        <v>9.8350000000000009</v>
      </c>
      <c r="BK13" s="59">
        <v>48.482999999999997</v>
      </c>
      <c r="BL13" s="59">
        <v>0.20200000000000001</v>
      </c>
      <c r="BM13" s="59">
        <v>4.9859999999999998</v>
      </c>
      <c r="BN13" s="59">
        <v>15.218</v>
      </c>
      <c r="BO13" s="59">
        <v>20.405999999999999</v>
      </c>
      <c r="BP13" s="59">
        <v>22.545000000000002</v>
      </c>
      <c r="BQ13" s="59">
        <v>42.951000000000001</v>
      </c>
      <c r="BR13" s="59">
        <v>0</v>
      </c>
      <c r="BS13" s="59">
        <v>0</v>
      </c>
      <c r="BT13" s="59">
        <v>0.52200000000000002</v>
      </c>
      <c r="BU13" s="59">
        <v>0.52200000000000002</v>
      </c>
      <c r="BV13" s="59">
        <v>4.1680000000000001</v>
      </c>
      <c r="BW13" s="59">
        <v>4.6909999999999998</v>
      </c>
      <c r="BX13" s="59">
        <v>0</v>
      </c>
      <c r="BY13" s="59">
        <v>0</v>
      </c>
      <c r="BZ13" s="59">
        <v>0</v>
      </c>
      <c r="CA13" s="59">
        <v>0</v>
      </c>
      <c r="CB13" s="59">
        <v>0</v>
      </c>
      <c r="CC13" s="59">
        <v>0</v>
      </c>
      <c r="CD13" s="59">
        <v>16.062999999999999</v>
      </c>
      <c r="CE13" s="59">
        <v>32.347999999999999</v>
      </c>
      <c r="CF13" s="59">
        <v>38.692999999999998</v>
      </c>
      <c r="CG13" s="59">
        <v>87.103999999999999</v>
      </c>
      <c r="CH13" s="59">
        <v>37.343000000000004</v>
      </c>
      <c r="CI13" s="59">
        <v>124.447</v>
      </c>
      <c r="CJ13" s="59">
        <v>0.73899999999999999</v>
      </c>
      <c r="CK13" s="59">
        <v>0</v>
      </c>
      <c r="CL13" s="59">
        <v>0</v>
      </c>
      <c r="CM13" s="59">
        <v>0.73899999999999999</v>
      </c>
      <c r="CN13" s="59">
        <v>0</v>
      </c>
      <c r="CO13" s="59">
        <v>0.73899999999999999</v>
      </c>
      <c r="CP13" s="59">
        <v>4.96</v>
      </c>
      <c r="CQ13" s="59">
        <v>0.318</v>
      </c>
      <c r="CR13" s="59">
        <v>0</v>
      </c>
      <c r="CS13" s="59">
        <v>5.2779999999999996</v>
      </c>
      <c r="CT13" s="59">
        <v>0</v>
      </c>
      <c r="CU13" s="59">
        <v>5.2779999999999996</v>
      </c>
      <c r="CV13" s="59">
        <v>15.250999999999999</v>
      </c>
      <c r="CW13" s="59">
        <v>16.364000000000001</v>
      </c>
      <c r="CX13" s="59">
        <v>5.2839999999999998</v>
      </c>
      <c r="CY13" s="59">
        <v>36.899000000000001</v>
      </c>
      <c r="CZ13" s="59">
        <v>0</v>
      </c>
      <c r="DA13" s="59">
        <v>36.899000000000001</v>
      </c>
      <c r="DB13" s="59">
        <v>8.2189999999999994</v>
      </c>
      <c r="DC13" s="59">
        <v>24.555</v>
      </c>
      <c r="DD13" s="59">
        <v>23.067</v>
      </c>
      <c r="DE13" s="59">
        <v>55.841000000000001</v>
      </c>
      <c r="DF13" s="59">
        <v>7.5949999999999998</v>
      </c>
      <c r="DG13" s="59">
        <v>63.436</v>
      </c>
      <c r="DH13" s="59">
        <v>1.0680000000000001</v>
      </c>
      <c r="DI13" s="59">
        <v>6.3079999999999998</v>
      </c>
      <c r="DJ13" s="59">
        <v>15.209</v>
      </c>
      <c r="DK13" s="59">
        <v>22.585000000000001</v>
      </c>
      <c r="DL13" s="59">
        <v>9.5540000000000003</v>
      </c>
      <c r="DM13" s="59">
        <v>32.139000000000003</v>
      </c>
      <c r="DN13" s="59">
        <v>0.311</v>
      </c>
      <c r="DO13" s="59">
        <v>0</v>
      </c>
      <c r="DP13" s="59">
        <v>1.33</v>
      </c>
      <c r="DQ13" s="59">
        <v>1.641</v>
      </c>
      <c r="DR13" s="59">
        <v>2.665</v>
      </c>
      <c r="DS13" s="59">
        <v>4.306</v>
      </c>
      <c r="DT13" s="59">
        <v>0</v>
      </c>
      <c r="DU13" s="59">
        <v>0</v>
      </c>
      <c r="DV13" s="59">
        <v>0.28699999999999998</v>
      </c>
      <c r="DW13" s="59">
        <v>0.28699999999999998</v>
      </c>
      <c r="DX13" s="59">
        <v>0</v>
      </c>
      <c r="DY13" s="59">
        <v>0.28699999999999998</v>
      </c>
      <c r="DZ13" s="59">
        <v>30.547999999999998</v>
      </c>
      <c r="EA13" s="59">
        <v>47.545000000000002</v>
      </c>
      <c r="EB13" s="59">
        <v>45.177</v>
      </c>
      <c r="EC13" s="59">
        <v>123.271</v>
      </c>
      <c r="ED13" s="59">
        <v>19.814</v>
      </c>
      <c r="EE13" s="59">
        <v>143.08500000000001</v>
      </c>
      <c r="EF13" s="59">
        <v>0.97899999999999998</v>
      </c>
      <c r="EG13" s="59">
        <v>0</v>
      </c>
      <c r="EH13" s="59">
        <v>0</v>
      </c>
      <c r="EI13" s="59">
        <v>0.97899999999999998</v>
      </c>
      <c r="EJ13" s="59">
        <v>0</v>
      </c>
      <c r="EK13" s="59">
        <v>0.97899999999999998</v>
      </c>
      <c r="EL13" s="59">
        <v>7.5030000000000001</v>
      </c>
      <c r="EM13" s="59">
        <v>0.94899999999999995</v>
      </c>
      <c r="EN13" s="59">
        <v>0</v>
      </c>
      <c r="EO13" s="59">
        <v>8.452</v>
      </c>
      <c r="EP13" s="59">
        <v>0.20499999999999999</v>
      </c>
      <c r="EQ13" s="59">
        <v>8.6579999999999995</v>
      </c>
      <c r="ER13" s="59">
        <v>23.446999999999999</v>
      </c>
      <c r="ES13" s="59">
        <v>28.972999999999999</v>
      </c>
      <c r="ET13" s="59">
        <v>8.593</v>
      </c>
      <c r="EU13" s="59">
        <v>61.012</v>
      </c>
      <c r="EV13" s="59">
        <v>0.58899999999999997</v>
      </c>
      <c r="EW13" s="59">
        <v>61.600999999999999</v>
      </c>
      <c r="EX13" s="59">
        <v>13.102</v>
      </c>
      <c r="EY13" s="59">
        <v>38.677</v>
      </c>
      <c r="EZ13" s="59">
        <v>42.710999999999999</v>
      </c>
      <c r="FA13" s="59">
        <v>94.49</v>
      </c>
      <c r="FB13" s="59">
        <v>17.43</v>
      </c>
      <c r="FC13" s="59">
        <v>111.92</v>
      </c>
      <c r="FD13" s="59">
        <v>1.2689999999999999</v>
      </c>
      <c r="FE13" s="59">
        <v>11.295</v>
      </c>
      <c r="FF13" s="59">
        <v>30.427</v>
      </c>
      <c r="FG13" s="59">
        <v>42.991</v>
      </c>
      <c r="FH13" s="59">
        <v>32.098999999999997</v>
      </c>
      <c r="FI13" s="59">
        <v>75.09</v>
      </c>
      <c r="FJ13" s="59">
        <v>0.311</v>
      </c>
      <c r="FK13" s="59">
        <v>0</v>
      </c>
      <c r="FL13" s="59">
        <v>1.8520000000000001</v>
      </c>
      <c r="FM13" s="59">
        <v>2.1629999999999998</v>
      </c>
      <c r="FN13" s="59">
        <v>6.8339999999999996</v>
      </c>
      <c r="FO13" s="59">
        <v>8.9969999999999999</v>
      </c>
      <c r="FP13" s="59">
        <v>0</v>
      </c>
      <c r="FQ13" s="59">
        <v>0</v>
      </c>
      <c r="FR13" s="59">
        <v>0.28699999999999998</v>
      </c>
      <c r="FS13" s="59">
        <v>0.28699999999999998</v>
      </c>
      <c r="FT13" s="59">
        <v>0</v>
      </c>
      <c r="FU13" s="59">
        <v>0.28699999999999998</v>
      </c>
      <c r="FV13" s="59">
        <v>46.610999999999997</v>
      </c>
      <c r="FW13" s="59">
        <v>79.894000000000005</v>
      </c>
      <c r="FX13" s="59">
        <v>83.870999999999995</v>
      </c>
      <c r="FY13" s="59">
        <v>210.375</v>
      </c>
      <c r="FZ13" s="59">
        <v>57.156999999999996</v>
      </c>
      <c r="GA13" s="59">
        <v>267.53199999999998</v>
      </c>
      <c r="GB13" s="59">
        <v>0.44800000000000001</v>
      </c>
      <c r="GC13" s="59">
        <v>0</v>
      </c>
      <c r="GD13" s="59">
        <v>0</v>
      </c>
      <c r="GE13" s="59">
        <v>0.44800000000000001</v>
      </c>
      <c r="GF13" s="59">
        <v>0</v>
      </c>
      <c r="GG13" s="59">
        <v>0.44800000000000001</v>
      </c>
      <c r="GH13" s="59">
        <v>2.1120000000000001</v>
      </c>
      <c r="GI13" s="59">
        <v>0</v>
      </c>
      <c r="GJ13" s="59">
        <v>0</v>
      </c>
      <c r="GK13" s="59">
        <v>2.1120000000000001</v>
      </c>
      <c r="GL13" s="59">
        <v>0</v>
      </c>
      <c r="GM13" s="59">
        <v>2.1120000000000001</v>
      </c>
      <c r="GN13" s="59">
        <v>2.819</v>
      </c>
      <c r="GO13" s="59">
        <v>6.2779999999999996</v>
      </c>
      <c r="GP13" s="59">
        <v>1.1259999999999999</v>
      </c>
      <c r="GQ13" s="59">
        <v>10.223000000000001</v>
      </c>
      <c r="GR13" s="59">
        <v>0.11600000000000001</v>
      </c>
      <c r="GS13" s="59">
        <v>10.339</v>
      </c>
      <c r="GT13" s="59">
        <v>2.3109999999999999</v>
      </c>
      <c r="GU13" s="59">
        <v>6.5369999999999999</v>
      </c>
      <c r="GV13" s="59">
        <v>5.8479999999999999</v>
      </c>
      <c r="GW13" s="59">
        <v>14.696</v>
      </c>
      <c r="GX13" s="59">
        <v>0.27900000000000003</v>
      </c>
      <c r="GY13" s="59">
        <v>14.975</v>
      </c>
      <c r="GZ13" s="59">
        <v>0</v>
      </c>
      <c r="HA13" s="59">
        <v>1.492</v>
      </c>
      <c r="HB13" s="59">
        <v>3.0270000000000001</v>
      </c>
      <c r="HC13" s="59">
        <v>4.5190000000000001</v>
      </c>
      <c r="HD13" s="59">
        <v>2.1819999999999999</v>
      </c>
      <c r="HE13" s="59">
        <v>6.7009999999999996</v>
      </c>
      <c r="HF13" s="59">
        <v>0</v>
      </c>
      <c r="HG13" s="59">
        <v>0</v>
      </c>
      <c r="HH13" s="59">
        <v>0</v>
      </c>
      <c r="HI13" s="59">
        <v>0</v>
      </c>
      <c r="HJ13" s="59">
        <v>0.879</v>
      </c>
      <c r="HK13" s="59">
        <v>0.879</v>
      </c>
      <c r="HL13" s="59">
        <v>0</v>
      </c>
      <c r="HM13" s="59">
        <v>0</v>
      </c>
      <c r="HN13" s="59">
        <v>0</v>
      </c>
      <c r="HO13" s="59">
        <v>0</v>
      </c>
      <c r="HP13" s="59">
        <v>0</v>
      </c>
      <c r="HQ13" s="59">
        <v>0</v>
      </c>
      <c r="HR13" s="59">
        <v>7.69</v>
      </c>
      <c r="HS13" s="59">
        <v>14.307</v>
      </c>
      <c r="HT13" s="59">
        <v>10</v>
      </c>
      <c r="HU13" s="59">
        <v>31.997</v>
      </c>
      <c r="HV13" s="59">
        <v>3.456</v>
      </c>
      <c r="HW13" s="59">
        <v>35.453000000000003</v>
      </c>
      <c r="HX13" s="59">
        <v>4.3090000000000002</v>
      </c>
      <c r="HY13" s="59">
        <v>0</v>
      </c>
      <c r="HZ13" s="59">
        <v>0</v>
      </c>
      <c r="IA13" s="59">
        <v>4.3090000000000002</v>
      </c>
      <c r="IB13" s="59">
        <v>0</v>
      </c>
      <c r="IC13" s="59">
        <v>4.3090000000000002</v>
      </c>
      <c r="ID13" s="59">
        <v>19.382999999999999</v>
      </c>
      <c r="IE13" s="59">
        <v>1.1579999999999999</v>
      </c>
      <c r="IF13" s="59">
        <v>0</v>
      </c>
      <c r="IG13" s="59">
        <v>20.542000000000002</v>
      </c>
      <c r="IH13" s="59">
        <v>0</v>
      </c>
      <c r="II13" s="59">
        <v>20.542000000000002</v>
      </c>
      <c r="IJ13" s="59">
        <v>40.497999999999998</v>
      </c>
      <c r="IK13" s="59">
        <v>12.815</v>
      </c>
      <c r="IL13" s="59">
        <v>3.48</v>
      </c>
      <c r="IM13" s="59">
        <v>56.792999999999999</v>
      </c>
      <c r="IN13" s="59">
        <v>8.5999999999999993E-2</v>
      </c>
      <c r="IO13" s="59">
        <v>56.878999999999998</v>
      </c>
      <c r="IP13" s="59">
        <v>16.62</v>
      </c>
      <c r="IQ13" s="59">
        <v>20.350000000000001</v>
      </c>
    </row>
    <row r="14" spans="1:251">
      <c r="A14" s="9">
        <v>39600</v>
      </c>
      <c r="B14" s="59">
        <v>0.92</v>
      </c>
      <c r="C14" s="59">
        <v>57.811999999999998</v>
      </c>
      <c r="D14" s="59">
        <v>442.94900000000001</v>
      </c>
      <c r="E14" s="59">
        <v>87.081000000000003</v>
      </c>
      <c r="F14" s="59">
        <v>12.936999999999999</v>
      </c>
      <c r="G14" s="59">
        <v>542.96699999999998</v>
      </c>
      <c r="H14" s="59">
        <v>2.8719999999999999</v>
      </c>
      <c r="I14" s="59">
        <v>545.83900000000006</v>
      </c>
      <c r="J14" s="59">
        <v>358.94099999999997</v>
      </c>
      <c r="K14" s="59">
        <v>316.43799999999999</v>
      </c>
      <c r="L14" s="59">
        <v>236.214</v>
      </c>
      <c r="M14" s="59">
        <v>911.59400000000005</v>
      </c>
      <c r="N14" s="59">
        <v>79.209999999999994</v>
      </c>
      <c r="O14" s="59">
        <v>990.80399999999997</v>
      </c>
      <c r="P14" s="59">
        <v>17.838000000000001</v>
      </c>
      <c r="Q14" s="59">
        <v>76.986000000000004</v>
      </c>
      <c r="R14" s="59">
        <v>189.73400000000001</v>
      </c>
      <c r="S14" s="59">
        <v>284.55700000000002</v>
      </c>
      <c r="T14" s="59">
        <v>262.99200000000002</v>
      </c>
      <c r="U14" s="59">
        <v>547.54999999999995</v>
      </c>
      <c r="V14" s="59">
        <v>2.2250000000000001</v>
      </c>
      <c r="W14" s="59">
        <v>4.2370000000000001</v>
      </c>
      <c r="X14" s="59">
        <v>8.3460000000000001</v>
      </c>
      <c r="Y14" s="59">
        <v>14.808999999999999</v>
      </c>
      <c r="Z14" s="59">
        <v>46.503</v>
      </c>
      <c r="AA14" s="59">
        <v>61.311999999999998</v>
      </c>
      <c r="AB14" s="59">
        <v>1.5640000000000001</v>
      </c>
      <c r="AC14" s="59">
        <v>0.14699999999999999</v>
      </c>
      <c r="AD14" s="59">
        <v>1.851</v>
      </c>
      <c r="AE14" s="59">
        <v>3.5619999999999998</v>
      </c>
      <c r="AF14" s="59">
        <v>7.8E-2</v>
      </c>
      <c r="AG14" s="59">
        <v>3.64</v>
      </c>
      <c r="AH14" s="59">
        <v>882.09500000000003</v>
      </c>
      <c r="AI14" s="59">
        <v>488.06900000000002</v>
      </c>
      <c r="AJ14" s="59">
        <v>449.45600000000002</v>
      </c>
      <c r="AK14" s="59">
        <v>1819.62</v>
      </c>
      <c r="AL14" s="59">
        <v>392.57600000000002</v>
      </c>
      <c r="AM14" s="59">
        <v>2212.1959999999999</v>
      </c>
      <c r="AN14" s="59">
        <v>0</v>
      </c>
      <c r="AO14" s="59">
        <v>0</v>
      </c>
      <c r="AP14" s="59">
        <v>0</v>
      </c>
      <c r="AQ14" s="59">
        <v>0</v>
      </c>
      <c r="AR14" s="59">
        <v>0</v>
      </c>
      <c r="AS14" s="59">
        <v>0</v>
      </c>
      <c r="AT14" s="59">
        <v>4.7110000000000003</v>
      </c>
      <c r="AU14" s="59">
        <v>0.98099999999999998</v>
      </c>
      <c r="AV14" s="59">
        <v>0</v>
      </c>
      <c r="AW14" s="59">
        <v>5.6920000000000002</v>
      </c>
      <c r="AX14" s="59">
        <v>0</v>
      </c>
      <c r="AY14" s="59">
        <v>5.6920000000000002</v>
      </c>
      <c r="AZ14" s="59">
        <v>8.3699999999999992</v>
      </c>
      <c r="BA14" s="59">
        <v>10.211</v>
      </c>
      <c r="BB14" s="59">
        <v>3.1230000000000002</v>
      </c>
      <c r="BC14" s="59">
        <v>21.702999999999999</v>
      </c>
      <c r="BD14" s="59">
        <v>0.58299999999999996</v>
      </c>
      <c r="BE14" s="59">
        <v>22.286999999999999</v>
      </c>
      <c r="BF14" s="59">
        <v>6.3230000000000004</v>
      </c>
      <c r="BG14" s="59">
        <v>23.2</v>
      </c>
      <c r="BH14" s="59">
        <v>25.145</v>
      </c>
      <c r="BI14" s="59">
        <v>54.668999999999997</v>
      </c>
      <c r="BJ14" s="59">
        <v>6.6779999999999999</v>
      </c>
      <c r="BK14" s="59">
        <v>61.345999999999997</v>
      </c>
      <c r="BL14" s="59">
        <v>1.5049999999999999</v>
      </c>
      <c r="BM14" s="59">
        <v>3.5419999999999998</v>
      </c>
      <c r="BN14" s="59">
        <v>19.599</v>
      </c>
      <c r="BO14" s="59">
        <v>24.646000000000001</v>
      </c>
      <c r="BP14" s="59">
        <v>21.574000000000002</v>
      </c>
      <c r="BQ14" s="59">
        <v>46.22</v>
      </c>
      <c r="BR14" s="59">
        <v>0</v>
      </c>
      <c r="BS14" s="59">
        <v>0</v>
      </c>
      <c r="BT14" s="59">
        <v>0.155</v>
      </c>
      <c r="BU14" s="59">
        <v>0.155</v>
      </c>
      <c r="BV14" s="59">
        <v>4.7469999999999999</v>
      </c>
      <c r="BW14" s="59">
        <v>4.9020000000000001</v>
      </c>
      <c r="BX14" s="59">
        <v>0</v>
      </c>
      <c r="BY14" s="59">
        <v>0</v>
      </c>
      <c r="BZ14" s="59">
        <v>0</v>
      </c>
      <c r="CA14" s="59">
        <v>0</v>
      </c>
      <c r="CB14" s="59">
        <v>0</v>
      </c>
      <c r="CC14" s="59">
        <v>0</v>
      </c>
      <c r="CD14" s="59">
        <v>20.908999999999999</v>
      </c>
      <c r="CE14" s="59">
        <v>37.933999999999997</v>
      </c>
      <c r="CF14" s="59">
        <v>48.021999999999998</v>
      </c>
      <c r="CG14" s="59">
        <v>106.86499999999999</v>
      </c>
      <c r="CH14" s="59">
        <v>33.582000000000001</v>
      </c>
      <c r="CI14" s="59">
        <v>140.447</v>
      </c>
      <c r="CJ14" s="59">
        <v>0.46600000000000003</v>
      </c>
      <c r="CK14" s="59">
        <v>0</v>
      </c>
      <c r="CL14" s="59">
        <v>0.45500000000000002</v>
      </c>
      <c r="CM14" s="59">
        <v>0.92200000000000004</v>
      </c>
      <c r="CN14" s="59">
        <v>0</v>
      </c>
      <c r="CO14" s="59">
        <v>0.92200000000000004</v>
      </c>
      <c r="CP14" s="59">
        <v>3.3610000000000002</v>
      </c>
      <c r="CQ14" s="59">
        <v>0.9</v>
      </c>
      <c r="CR14" s="59">
        <v>0</v>
      </c>
      <c r="CS14" s="59">
        <v>4.2610000000000001</v>
      </c>
      <c r="CT14" s="59">
        <v>0</v>
      </c>
      <c r="CU14" s="59">
        <v>4.2610000000000001</v>
      </c>
      <c r="CV14" s="59">
        <v>16.593</v>
      </c>
      <c r="CW14" s="59">
        <v>14.401</v>
      </c>
      <c r="CX14" s="59">
        <v>5.093</v>
      </c>
      <c r="CY14" s="59">
        <v>36.087000000000003</v>
      </c>
      <c r="CZ14" s="59">
        <v>0</v>
      </c>
      <c r="DA14" s="59">
        <v>36.087000000000003</v>
      </c>
      <c r="DB14" s="59">
        <v>11.785</v>
      </c>
      <c r="DC14" s="59">
        <v>22.992000000000001</v>
      </c>
      <c r="DD14" s="59">
        <v>22.55</v>
      </c>
      <c r="DE14" s="59">
        <v>57.326999999999998</v>
      </c>
      <c r="DF14" s="59">
        <v>4.4589999999999996</v>
      </c>
      <c r="DG14" s="59">
        <v>61.786000000000001</v>
      </c>
      <c r="DH14" s="59">
        <v>0.73899999999999999</v>
      </c>
      <c r="DI14" s="59">
        <v>5.0679999999999996</v>
      </c>
      <c r="DJ14" s="59">
        <v>14.627000000000001</v>
      </c>
      <c r="DK14" s="59">
        <v>20.434999999999999</v>
      </c>
      <c r="DL14" s="59">
        <v>14.750999999999999</v>
      </c>
      <c r="DM14" s="59">
        <v>35.186</v>
      </c>
      <c r="DN14" s="59">
        <v>0</v>
      </c>
      <c r="DO14" s="59">
        <v>0.39800000000000002</v>
      </c>
      <c r="DP14" s="59">
        <v>1.369</v>
      </c>
      <c r="DQ14" s="59">
        <v>1.7669999999999999</v>
      </c>
      <c r="DR14" s="59">
        <v>1.796</v>
      </c>
      <c r="DS14" s="59">
        <v>3.5630000000000002</v>
      </c>
      <c r="DT14" s="59">
        <v>0</v>
      </c>
      <c r="DU14" s="59">
        <v>0</v>
      </c>
      <c r="DV14" s="59">
        <v>0</v>
      </c>
      <c r="DW14" s="59">
        <v>0</v>
      </c>
      <c r="DX14" s="59">
        <v>0</v>
      </c>
      <c r="DY14" s="59">
        <v>0</v>
      </c>
      <c r="DZ14" s="59">
        <v>32.945</v>
      </c>
      <c r="EA14" s="59">
        <v>43.759</v>
      </c>
      <c r="EB14" s="59">
        <v>44.094999999999999</v>
      </c>
      <c r="EC14" s="59">
        <v>120.79900000000001</v>
      </c>
      <c r="ED14" s="59">
        <v>21.006</v>
      </c>
      <c r="EE14" s="59">
        <v>141.80500000000001</v>
      </c>
      <c r="EF14" s="59">
        <v>0.46600000000000003</v>
      </c>
      <c r="EG14" s="59">
        <v>0</v>
      </c>
      <c r="EH14" s="59">
        <v>0.45500000000000002</v>
      </c>
      <c r="EI14" s="59">
        <v>0.92200000000000004</v>
      </c>
      <c r="EJ14" s="59">
        <v>0</v>
      </c>
      <c r="EK14" s="59">
        <v>0.92200000000000004</v>
      </c>
      <c r="EL14" s="59">
        <v>8.0719999999999992</v>
      </c>
      <c r="EM14" s="59">
        <v>1.881</v>
      </c>
      <c r="EN14" s="59">
        <v>0</v>
      </c>
      <c r="EO14" s="59">
        <v>9.9529999999999994</v>
      </c>
      <c r="EP14" s="59">
        <v>0</v>
      </c>
      <c r="EQ14" s="59">
        <v>9.9529999999999994</v>
      </c>
      <c r="ER14" s="59">
        <v>24.963000000000001</v>
      </c>
      <c r="ES14" s="59">
        <v>24.611999999999998</v>
      </c>
      <c r="ET14" s="59">
        <v>8.2159999999999993</v>
      </c>
      <c r="EU14" s="59">
        <v>57.79</v>
      </c>
      <c r="EV14" s="59">
        <v>0.58299999999999996</v>
      </c>
      <c r="EW14" s="59">
        <v>58.374000000000002</v>
      </c>
      <c r="EX14" s="59">
        <v>18.108000000000001</v>
      </c>
      <c r="EY14" s="59">
        <v>46.192</v>
      </c>
      <c r="EZ14" s="59">
        <v>47.695</v>
      </c>
      <c r="FA14" s="59">
        <v>111.995</v>
      </c>
      <c r="FB14" s="59">
        <v>11.137</v>
      </c>
      <c r="FC14" s="59">
        <v>123.13200000000001</v>
      </c>
      <c r="FD14" s="59">
        <v>2.2440000000000002</v>
      </c>
      <c r="FE14" s="59">
        <v>8.6110000000000007</v>
      </c>
      <c r="FF14" s="59">
        <v>34.225999999999999</v>
      </c>
      <c r="FG14" s="59">
        <v>45.081000000000003</v>
      </c>
      <c r="FH14" s="59">
        <v>36.325000000000003</v>
      </c>
      <c r="FI14" s="59">
        <v>81.406000000000006</v>
      </c>
      <c r="FJ14" s="59">
        <v>0</v>
      </c>
      <c r="FK14" s="59">
        <v>0.39800000000000002</v>
      </c>
      <c r="FL14" s="59">
        <v>1.524</v>
      </c>
      <c r="FM14" s="59">
        <v>1.923</v>
      </c>
      <c r="FN14" s="59">
        <v>6.5430000000000001</v>
      </c>
      <c r="FO14" s="59">
        <v>8.4649999999999999</v>
      </c>
      <c r="FP14" s="59">
        <v>0</v>
      </c>
      <c r="FQ14" s="59">
        <v>0</v>
      </c>
      <c r="FR14" s="59">
        <v>0</v>
      </c>
      <c r="FS14" s="59">
        <v>0</v>
      </c>
      <c r="FT14" s="59">
        <v>0</v>
      </c>
      <c r="FU14" s="59">
        <v>0</v>
      </c>
      <c r="FV14" s="59">
        <v>53.853999999999999</v>
      </c>
      <c r="FW14" s="59">
        <v>81.692999999999998</v>
      </c>
      <c r="FX14" s="59">
        <v>92.116</v>
      </c>
      <c r="FY14" s="59">
        <v>227.66399999999999</v>
      </c>
      <c r="FZ14" s="59">
        <v>54.588000000000001</v>
      </c>
      <c r="GA14" s="59">
        <v>282.25200000000001</v>
      </c>
      <c r="GB14" s="59">
        <v>0.24</v>
      </c>
      <c r="GC14" s="59">
        <v>0</v>
      </c>
      <c r="GD14" s="59">
        <v>0</v>
      </c>
      <c r="GE14" s="59">
        <v>0.24</v>
      </c>
      <c r="GF14" s="59">
        <v>0</v>
      </c>
      <c r="GG14" s="59">
        <v>0.24</v>
      </c>
      <c r="GH14" s="59">
        <v>2.4449999999999998</v>
      </c>
      <c r="GI14" s="59">
        <v>0</v>
      </c>
      <c r="GJ14" s="59">
        <v>0</v>
      </c>
      <c r="GK14" s="59">
        <v>2.4449999999999998</v>
      </c>
      <c r="GL14" s="59">
        <v>0</v>
      </c>
      <c r="GM14" s="59">
        <v>2.4449999999999998</v>
      </c>
      <c r="GN14" s="59">
        <v>3.7269999999999999</v>
      </c>
      <c r="GO14" s="59">
        <v>5.6470000000000002</v>
      </c>
      <c r="GP14" s="59">
        <v>0.68500000000000005</v>
      </c>
      <c r="GQ14" s="59">
        <v>10.058999999999999</v>
      </c>
      <c r="GR14" s="59">
        <v>0</v>
      </c>
      <c r="GS14" s="59">
        <v>10.058999999999999</v>
      </c>
      <c r="GT14" s="59">
        <v>1.381</v>
      </c>
      <c r="GU14" s="59">
        <v>4.7060000000000004</v>
      </c>
      <c r="GV14" s="59">
        <v>3.456</v>
      </c>
      <c r="GW14" s="59">
        <v>9.5419999999999998</v>
      </c>
      <c r="GX14" s="59">
        <v>0.89800000000000002</v>
      </c>
      <c r="GY14" s="59">
        <v>10.44</v>
      </c>
      <c r="GZ14" s="59">
        <v>0</v>
      </c>
      <c r="HA14" s="59">
        <v>2.7989999999999999</v>
      </c>
      <c r="HB14" s="59">
        <v>2.456</v>
      </c>
      <c r="HC14" s="59">
        <v>5.2549999999999999</v>
      </c>
      <c r="HD14" s="59">
        <v>2.4239999999999999</v>
      </c>
      <c r="HE14" s="59">
        <v>7.6790000000000003</v>
      </c>
      <c r="HF14" s="59">
        <v>0</v>
      </c>
      <c r="HG14" s="59">
        <v>0</v>
      </c>
      <c r="HH14" s="59">
        <v>0</v>
      </c>
      <c r="HI14" s="59">
        <v>0</v>
      </c>
      <c r="HJ14" s="59">
        <v>0.17100000000000001</v>
      </c>
      <c r="HK14" s="59">
        <v>0.17100000000000001</v>
      </c>
      <c r="HL14" s="59">
        <v>0</v>
      </c>
      <c r="HM14" s="59">
        <v>0</v>
      </c>
      <c r="HN14" s="59">
        <v>0</v>
      </c>
      <c r="HO14" s="59">
        <v>0</v>
      </c>
      <c r="HP14" s="59">
        <v>0</v>
      </c>
      <c r="HQ14" s="59">
        <v>0</v>
      </c>
      <c r="HR14" s="59">
        <v>7.7930000000000001</v>
      </c>
      <c r="HS14" s="59">
        <v>13.151999999999999</v>
      </c>
      <c r="HT14" s="59">
        <v>6.5960000000000001</v>
      </c>
      <c r="HU14" s="59">
        <v>27.541</v>
      </c>
      <c r="HV14" s="59">
        <v>3.4929999999999999</v>
      </c>
      <c r="HW14" s="59">
        <v>31.033999999999999</v>
      </c>
      <c r="HX14" s="59">
        <v>6.0810000000000004</v>
      </c>
      <c r="HY14" s="59">
        <v>0</v>
      </c>
      <c r="HZ14" s="59">
        <v>0.17100000000000001</v>
      </c>
      <c r="IA14" s="59">
        <v>6.2519999999999998</v>
      </c>
      <c r="IB14" s="59">
        <v>0</v>
      </c>
      <c r="IC14" s="59">
        <v>6.2519999999999998</v>
      </c>
      <c r="ID14" s="59">
        <v>15.211</v>
      </c>
      <c r="IE14" s="59">
        <v>0.53300000000000003</v>
      </c>
      <c r="IF14" s="59">
        <v>0</v>
      </c>
      <c r="IG14" s="59">
        <v>15.744</v>
      </c>
      <c r="IH14" s="59">
        <v>0</v>
      </c>
      <c r="II14" s="59">
        <v>15.744</v>
      </c>
      <c r="IJ14" s="59">
        <v>35.631999999999998</v>
      </c>
      <c r="IK14" s="59">
        <v>9.91</v>
      </c>
      <c r="IL14" s="59">
        <v>2.919</v>
      </c>
      <c r="IM14" s="59">
        <v>48.460999999999999</v>
      </c>
      <c r="IN14" s="59">
        <v>0.40200000000000002</v>
      </c>
      <c r="IO14" s="59">
        <v>48.863</v>
      </c>
      <c r="IP14" s="59">
        <v>24.425999999999998</v>
      </c>
      <c r="IQ14" s="59">
        <v>15.930999999999999</v>
      </c>
    </row>
    <row r="15" spans="1:251">
      <c r="A15" s="9">
        <v>39965</v>
      </c>
      <c r="B15" s="59">
        <v>0</v>
      </c>
      <c r="C15" s="59">
        <v>60.503999999999998</v>
      </c>
      <c r="D15" s="59">
        <v>453.71300000000002</v>
      </c>
      <c r="E15" s="59">
        <v>79.129000000000005</v>
      </c>
      <c r="F15" s="59">
        <v>17.632999999999999</v>
      </c>
      <c r="G15" s="59">
        <v>550.47500000000002</v>
      </c>
      <c r="H15" s="59">
        <v>2.35</v>
      </c>
      <c r="I15" s="59">
        <v>552.82500000000005</v>
      </c>
      <c r="J15" s="59">
        <v>370.803</v>
      </c>
      <c r="K15" s="59">
        <v>319.041</v>
      </c>
      <c r="L15" s="59">
        <v>228.55600000000001</v>
      </c>
      <c r="M15" s="59">
        <v>918.4</v>
      </c>
      <c r="N15" s="59">
        <v>70.418999999999997</v>
      </c>
      <c r="O15" s="59">
        <v>988.81899999999996</v>
      </c>
      <c r="P15" s="59">
        <v>18.908999999999999</v>
      </c>
      <c r="Q15" s="59">
        <v>70.650000000000006</v>
      </c>
      <c r="R15" s="59">
        <v>202.35499999999999</v>
      </c>
      <c r="S15" s="59">
        <v>291.91500000000002</v>
      </c>
      <c r="T15" s="59">
        <v>258.38</v>
      </c>
      <c r="U15" s="59">
        <v>550.29399999999998</v>
      </c>
      <c r="V15" s="59">
        <v>1.458</v>
      </c>
      <c r="W15" s="59">
        <v>3.41</v>
      </c>
      <c r="X15" s="59">
        <v>6.2309999999999999</v>
      </c>
      <c r="Y15" s="59">
        <v>11.099</v>
      </c>
      <c r="Z15" s="59">
        <v>54.375</v>
      </c>
      <c r="AA15" s="59">
        <v>65.474000000000004</v>
      </c>
      <c r="AB15" s="59">
        <v>0.51900000000000002</v>
      </c>
      <c r="AC15" s="59">
        <v>0.52</v>
      </c>
      <c r="AD15" s="59">
        <v>1.125</v>
      </c>
      <c r="AE15" s="59">
        <v>2.165</v>
      </c>
      <c r="AF15" s="59">
        <v>0.48499999999999999</v>
      </c>
      <c r="AG15" s="59">
        <v>2.65</v>
      </c>
      <c r="AH15" s="59">
        <v>910.61500000000001</v>
      </c>
      <c r="AI15" s="59">
        <v>474.10300000000001</v>
      </c>
      <c r="AJ15" s="59">
        <v>456.37200000000001</v>
      </c>
      <c r="AK15" s="59">
        <v>1841.0909999999999</v>
      </c>
      <c r="AL15" s="59">
        <v>386.00900000000001</v>
      </c>
      <c r="AM15" s="59">
        <v>2227.0990000000002</v>
      </c>
      <c r="AN15" s="59">
        <v>0</v>
      </c>
      <c r="AO15" s="59">
        <v>0</v>
      </c>
      <c r="AP15" s="59">
        <v>0</v>
      </c>
      <c r="AQ15" s="59">
        <v>0</v>
      </c>
      <c r="AR15" s="59">
        <v>0</v>
      </c>
      <c r="AS15" s="59">
        <v>0</v>
      </c>
      <c r="AT15" s="59">
        <v>2.8540000000000001</v>
      </c>
      <c r="AU15" s="59">
        <v>0</v>
      </c>
      <c r="AV15" s="59">
        <v>0.625</v>
      </c>
      <c r="AW15" s="59">
        <v>3.4790000000000001</v>
      </c>
      <c r="AX15" s="59">
        <v>0</v>
      </c>
      <c r="AY15" s="59">
        <v>3.4790000000000001</v>
      </c>
      <c r="AZ15" s="59">
        <v>5.61</v>
      </c>
      <c r="BA15" s="59">
        <v>10.574</v>
      </c>
      <c r="BB15" s="59">
        <v>3.9380000000000002</v>
      </c>
      <c r="BC15" s="59">
        <v>20.122</v>
      </c>
      <c r="BD15" s="59">
        <v>0.72499999999999998</v>
      </c>
      <c r="BE15" s="59">
        <v>20.847000000000001</v>
      </c>
      <c r="BF15" s="59">
        <v>3.976</v>
      </c>
      <c r="BG15" s="59">
        <v>16.713000000000001</v>
      </c>
      <c r="BH15" s="59">
        <v>18.574999999999999</v>
      </c>
      <c r="BI15" s="59">
        <v>39.262999999999998</v>
      </c>
      <c r="BJ15" s="59">
        <v>8.0679999999999996</v>
      </c>
      <c r="BK15" s="59">
        <v>47.332000000000001</v>
      </c>
      <c r="BL15" s="59">
        <v>0.96199999999999997</v>
      </c>
      <c r="BM15" s="59">
        <v>2.044</v>
      </c>
      <c r="BN15" s="59">
        <v>15.492000000000001</v>
      </c>
      <c r="BO15" s="59">
        <v>18.498000000000001</v>
      </c>
      <c r="BP15" s="59">
        <v>22.262</v>
      </c>
      <c r="BQ15" s="59">
        <v>40.76</v>
      </c>
      <c r="BR15" s="59">
        <v>0.16800000000000001</v>
      </c>
      <c r="BS15" s="59">
        <v>0</v>
      </c>
      <c r="BT15" s="59">
        <v>1.202</v>
      </c>
      <c r="BU15" s="59">
        <v>1.37</v>
      </c>
      <c r="BV15" s="59">
        <v>6.5519999999999996</v>
      </c>
      <c r="BW15" s="59">
        <v>7.9219999999999997</v>
      </c>
      <c r="BX15" s="59">
        <v>0</v>
      </c>
      <c r="BY15" s="59">
        <v>0</v>
      </c>
      <c r="BZ15" s="59">
        <v>0</v>
      </c>
      <c r="CA15" s="59">
        <v>0</v>
      </c>
      <c r="CB15" s="59">
        <v>0</v>
      </c>
      <c r="CC15" s="59">
        <v>0</v>
      </c>
      <c r="CD15" s="59">
        <v>13.57</v>
      </c>
      <c r="CE15" s="59">
        <v>29.33</v>
      </c>
      <c r="CF15" s="59">
        <v>39.832000000000001</v>
      </c>
      <c r="CG15" s="59">
        <v>82.731999999999999</v>
      </c>
      <c r="CH15" s="59">
        <v>37.606999999999999</v>
      </c>
      <c r="CI15" s="59">
        <v>120.339</v>
      </c>
      <c r="CJ15" s="59">
        <v>0.498</v>
      </c>
      <c r="CK15" s="59">
        <v>0</v>
      </c>
      <c r="CL15" s="59">
        <v>0</v>
      </c>
      <c r="CM15" s="59">
        <v>0.498</v>
      </c>
      <c r="CN15" s="59">
        <v>0</v>
      </c>
      <c r="CO15" s="59">
        <v>0.498</v>
      </c>
      <c r="CP15" s="59">
        <v>6.5730000000000004</v>
      </c>
      <c r="CQ15" s="59">
        <v>0.189</v>
      </c>
      <c r="CR15" s="59">
        <v>0</v>
      </c>
      <c r="CS15" s="59">
        <v>6.7629999999999999</v>
      </c>
      <c r="CT15" s="59">
        <v>0</v>
      </c>
      <c r="CU15" s="59">
        <v>6.7629999999999999</v>
      </c>
      <c r="CV15" s="59">
        <v>13.938000000000001</v>
      </c>
      <c r="CW15" s="59">
        <v>9.6370000000000005</v>
      </c>
      <c r="CX15" s="59">
        <v>3.8879999999999999</v>
      </c>
      <c r="CY15" s="59">
        <v>27.463999999999999</v>
      </c>
      <c r="CZ15" s="59">
        <v>1.4E-2</v>
      </c>
      <c r="DA15" s="59">
        <v>27.477</v>
      </c>
      <c r="DB15" s="59">
        <v>6.9279999999999999</v>
      </c>
      <c r="DC15" s="59">
        <v>26.082999999999998</v>
      </c>
      <c r="DD15" s="59">
        <v>26.963000000000001</v>
      </c>
      <c r="DE15" s="59">
        <v>59.973999999999997</v>
      </c>
      <c r="DF15" s="59">
        <v>4.8319999999999999</v>
      </c>
      <c r="DG15" s="59">
        <v>64.805999999999997</v>
      </c>
      <c r="DH15" s="59">
        <v>0.57799999999999996</v>
      </c>
      <c r="DI15" s="59">
        <v>9.0510000000000002</v>
      </c>
      <c r="DJ15" s="59">
        <v>16.489999999999998</v>
      </c>
      <c r="DK15" s="59">
        <v>26.12</v>
      </c>
      <c r="DL15" s="59">
        <v>11.42</v>
      </c>
      <c r="DM15" s="59">
        <v>37.54</v>
      </c>
      <c r="DN15" s="59">
        <v>0</v>
      </c>
      <c r="DO15" s="59">
        <v>0</v>
      </c>
      <c r="DP15" s="59">
        <v>0.67200000000000004</v>
      </c>
      <c r="DQ15" s="59">
        <v>0.67200000000000004</v>
      </c>
      <c r="DR15" s="59">
        <v>4.6459999999999999</v>
      </c>
      <c r="DS15" s="59">
        <v>5.3179999999999996</v>
      </c>
      <c r="DT15" s="59">
        <v>0.64100000000000001</v>
      </c>
      <c r="DU15" s="59">
        <v>0.45300000000000001</v>
      </c>
      <c r="DV15" s="59">
        <v>0</v>
      </c>
      <c r="DW15" s="59">
        <v>1.0940000000000001</v>
      </c>
      <c r="DX15" s="59">
        <v>0</v>
      </c>
      <c r="DY15" s="59">
        <v>1.0940000000000001</v>
      </c>
      <c r="DZ15" s="59">
        <v>29.157</v>
      </c>
      <c r="EA15" s="59">
        <v>45.414000000000001</v>
      </c>
      <c r="EB15" s="59">
        <v>48.014000000000003</v>
      </c>
      <c r="EC15" s="59">
        <v>122.58499999999999</v>
      </c>
      <c r="ED15" s="59">
        <v>20.911999999999999</v>
      </c>
      <c r="EE15" s="59">
        <v>143.49600000000001</v>
      </c>
      <c r="EF15" s="59">
        <v>0.498</v>
      </c>
      <c r="EG15" s="59">
        <v>0</v>
      </c>
      <c r="EH15" s="59">
        <v>0</v>
      </c>
      <c r="EI15" s="59">
        <v>0.498</v>
      </c>
      <c r="EJ15" s="59">
        <v>0</v>
      </c>
      <c r="EK15" s="59">
        <v>0.498</v>
      </c>
      <c r="EL15" s="59">
        <v>9.4280000000000008</v>
      </c>
      <c r="EM15" s="59">
        <v>0.189</v>
      </c>
      <c r="EN15" s="59">
        <v>0.625</v>
      </c>
      <c r="EO15" s="59">
        <v>10.242000000000001</v>
      </c>
      <c r="EP15" s="59">
        <v>0</v>
      </c>
      <c r="EQ15" s="59">
        <v>10.242000000000001</v>
      </c>
      <c r="ER15" s="59">
        <v>19.547999999999998</v>
      </c>
      <c r="ES15" s="59">
        <v>20.210999999999999</v>
      </c>
      <c r="ET15" s="59">
        <v>7.827</v>
      </c>
      <c r="EU15" s="59">
        <v>47.585999999999999</v>
      </c>
      <c r="EV15" s="59">
        <v>0.73799999999999999</v>
      </c>
      <c r="EW15" s="59">
        <v>48.323999999999998</v>
      </c>
      <c r="EX15" s="59">
        <v>10.904</v>
      </c>
      <c r="EY15" s="59">
        <v>42.795999999999999</v>
      </c>
      <c r="EZ15" s="59">
        <v>45.537999999999997</v>
      </c>
      <c r="FA15" s="59">
        <v>99.236999999999995</v>
      </c>
      <c r="FB15" s="59">
        <v>12.9</v>
      </c>
      <c r="FC15" s="59">
        <v>112.137</v>
      </c>
      <c r="FD15" s="59">
        <v>1.54</v>
      </c>
      <c r="FE15" s="59">
        <v>11.095000000000001</v>
      </c>
      <c r="FF15" s="59">
        <v>31.981999999999999</v>
      </c>
      <c r="FG15" s="59">
        <v>44.616999999999997</v>
      </c>
      <c r="FH15" s="59">
        <v>33.683</v>
      </c>
      <c r="FI15" s="59">
        <v>78.3</v>
      </c>
      <c r="FJ15" s="59">
        <v>0.16800000000000001</v>
      </c>
      <c r="FK15" s="59">
        <v>0</v>
      </c>
      <c r="FL15" s="59">
        <v>1.875</v>
      </c>
      <c r="FM15" s="59">
        <v>2.0419999999999998</v>
      </c>
      <c r="FN15" s="59">
        <v>11.198</v>
      </c>
      <c r="FO15" s="59">
        <v>13.24</v>
      </c>
      <c r="FP15" s="59">
        <v>0.64100000000000001</v>
      </c>
      <c r="FQ15" s="59">
        <v>0.45300000000000001</v>
      </c>
      <c r="FR15" s="59">
        <v>0</v>
      </c>
      <c r="FS15" s="59">
        <v>1.0940000000000001</v>
      </c>
      <c r="FT15" s="59">
        <v>0</v>
      </c>
      <c r="FU15" s="59">
        <v>1.0940000000000001</v>
      </c>
      <c r="FV15" s="59">
        <v>42.726999999999997</v>
      </c>
      <c r="FW15" s="59">
        <v>74.745000000000005</v>
      </c>
      <c r="FX15" s="59">
        <v>87.846000000000004</v>
      </c>
      <c r="FY15" s="59">
        <v>205.31700000000001</v>
      </c>
      <c r="FZ15" s="59">
        <v>58.518000000000001</v>
      </c>
      <c r="GA15" s="59">
        <v>263.83600000000001</v>
      </c>
      <c r="GB15" s="59">
        <v>0.52300000000000002</v>
      </c>
      <c r="GC15" s="59">
        <v>0</v>
      </c>
      <c r="GD15" s="59">
        <v>0</v>
      </c>
      <c r="GE15" s="59">
        <v>0.52300000000000002</v>
      </c>
      <c r="GF15" s="59">
        <v>0</v>
      </c>
      <c r="GG15" s="59">
        <v>0.52300000000000002</v>
      </c>
      <c r="GH15" s="59">
        <v>0.81200000000000006</v>
      </c>
      <c r="GI15" s="59">
        <v>0</v>
      </c>
      <c r="GJ15" s="59">
        <v>0</v>
      </c>
      <c r="GK15" s="59">
        <v>0.81200000000000006</v>
      </c>
      <c r="GL15" s="59">
        <v>0</v>
      </c>
      <c r="GM15" s="59">
        <v>0.81200000000000006</v>
      </c>
      <c r="GN15" s="59">
        <v>3.6160000000000001</v>
      </c>
      <c r="GO15" s="59">
        <v>3.1150000000000002</v>
      </c>
      <c r="GP15" s="59">
        <v>0.252</v>
      </c>
      <c r="GQ15" s="59">
        <v>6.9829999999999997</v>
      </c>
      <c r="GR15" s="59">
        <v>0</v>
      </c>
      <c r="GS15" s="59">
        <v>6.9829999999999997</v>
      </c>
      <c r="GT15" s="59">
        <v>0.59299999999999997</v>
      </c>
      <c r="GU15" s="59">
        <v>6.8529999999999998</v>
      </c>
      <c r="GV15" s="59">
        <v>2.7589999999999999</v>
      </c>
      <c r="GW15" s="59">
        <v>10.204000000000001</v>
      </c>
      <c r="GX15" s="59">
        <v>1.871</v>
      </c>
      <c r="GY15" s="59">
        <v>12.074999999999999</v>
      </c>
      <c r="GZ15" s="59">
        <v>0.46600000000000003</v>
      </c>
      <c r="HA15" s="59">
        <v>1.6879999999999999</v>
      </c>
      <c r="HB15" s="59">
        <v>1.5569999999999999</v>
      </c>
      <c r="HC15" s="59">
        <v>3.71</v>
      </c>
      <c r="HD15" s="59">
        <v>3.1560000000000001</v>
      </c>
      <c r="HE15" s="59">
        <v>6.867</v>
      </c>
      <c r="HF15" s="59">
        <v>0</v>
      </c>
      <c r="HG15" s="59">
        <v>0</v>
      </c>
      <c r="HH15" s="59">
        <v>0</v>
      </c>
      <c r="HI15" s="59">
        <v>0</v>
      </c>
      <c r="HJ15" s="59">
        <v>0.3</v>
      </c>
      <c r="HK15" s="59">
        <v>0.3</v>
      </c>
      <c r="HL15" s="59">
        <v>0</v>
      </c>
      <c r="HM15" s="59">
        <v>0</v>
      </c>
      <c r="HN15" s="59">
        <v>0</v>
      </c>
      <c r="HO15" s="59">
        <v>0</v>
      </c>
      <c r="HP15" s="59">
        <v>0</v>
      </c>
      <c r="HQ15" s="59">
        <v>0</v>
      </c>
      <c r="HR15" s="59">
        <v>6.01</v>
      </c>
      <c r="HS15" s="59">
        <v>11.656000000000001</v>
      </c>
      <c r="HT15" s="59">
        <v>4.5670000000000002</v>
      </c>
      <c r="HU15" s="59">
        <v>22.231999999999999</v>
      </c>
      <c r="HV15" s="59">
        <v>5.327</v>
      </c>
      <c r="HW15" s="59">
        <v>27.559000000000001</v>
      </c>
      <c r="HX15" s="59">
        <v>7.0170000000000003</v>
      </c>
      <c r="HY15" s="59">
        <v>0.06</v>
      </c>
      <c r="HZ15" s="59">
        <v>0.25</v>
      </c>
      <c r="IA15" s="59">
        <v>7.327</v>
      </c>
      <c r="IB15" s="59">
        <v>0</v>
      </c>
      <c r="IC15" s="59">
        <v>7.327</v>
      </c>
      <c r="ID15" s="59">
        <v>23.545000000000002</v>
      </c>
      <c r="IE15" s="59">
        <v>0.96299999999999997</v>
      </c>
      <c r="IF15" s="59">
        <v>0</v>
      </c>
      <c r="IG15" s="59">
        <v>24.507999999999999</v>
      </c>
      <c r="IH15" s="59">
        <v>0</v>
      </c>
      <c r="II15" s="59">
        <v>24.507999999999999</v>
      </c>
      <c r="IJ15" s="59">
        <v>54.279000000000003</v>
      </c>
      <c r="IK15" s="59">
        <v>12.099</v>
      </c>
      <c r="IL15" s="59">
        <v>4.0620000000000003</v>
      </c>
      <c r="IM15" s="59">
        <v>70.44</v>
      </c>
      <c r="IN15" s="59">
        <v>0</v>
      </c>
      <c r="IO15" s="59">
        <v>70.44</v>
      </c>
      <c r="IP15" s="59">
        <v>21.844999999999999</v>
      </c>
      <c r="IQ15" s="59">
        <v>14.462999999999999</v>
      </c>
    </row>
    <row r="16" spans="1:251">
      <c r="A16" s="9">
        <v>40330</v>
      </c>
      <c r="B16" s="59">
        <v>0</v>
      </c>
      <c r="C16" s="59">
        <v>59.741999999999997</v>
      </c>
      <c r="D16" s="59">
        <v>483.56099999999998</v>
      </c>
      <c r="E16" s="59">
        <v>80.896000000000001</v>
      </c>
      <c r="F16" s="59">
        <v>15.831</v>
      </c>
      <c r="G16" s="59">
        <v>580.28899999999999</v>
      </c>
      <c r="H16" s="59">
        <v>1.8160000000000001</v>
      </c>
      <c r="I16" s="59">
        <v>582.10400000000004</v>
      </c>
      <c r="J16" s="59">
        <v>369.02600000000001</v>
      </c>
      <c r="K16" s="59">
        <v>319.93200000000002</v>
      </c>
      <c r="L16" s="59">
        <v>221.39599999999999</v>
      </c>
      <c r="M16" s="59">
        <v>910.35299999999995</v>
      </c>
      <c r="N16" s="59">
        <v>65.402000000000001</v>
      </c>
      <c r="O16" s="59">
        <v>975.755</v>
      </c>
      <c r="P16" s="59">
        <v>15.678000000000001</v>
      </c>
      <c r="Q16" s="59">
        <v>80.540000000000006</v>
      </c>
      <c r="R16" s="59">
        <v>209.404</v>
      </c>
      <c r="S16" s="59">
        <v>305.62299999999999</v>
      </c>
      <c r="T16" s="59">
        <v>276.37200000000001</v>
      </c>
      <c r="U16" s="59">
        <v>581.995</v>
      </c>
      <c r="V16" s="59">
        <v>1.6679999999999999</v>
      </c>
      <c r="W16" s="59">
        <v>2.8889999999999998</v>
      </c>
      <c r="X16" s="59">
        <v>8.4309999999999992</v>
      </c>
      <c r="Y16" s="59">
        <v>12.988</v>
      </c>
      <c r="Z16" s="59">
        <v>48.651000000000003</v>
      </c>
      <c r="AA16" s="59">
        <v>61.64</v>
      </c>
      <c r="AB16" s="59">
        <v>0</v>
      </c>
      <c r="AC16" s="59">
        <v>0.26800000000000002</v>
      </c>
      <c r="AD16" s="59">
        <v>1.202</v>
      </c>
      <c r="AE16" s="59">
        <v>1.47</v>
      </c>
      <c r="AF16" s="59">
        <v>0</v>
      </c>
      <c r="AG16" s="59">
        <v>1.47</v>
      </c>
      <c r="AH16" s="59">
        <v>930.75099999999998</v>
      </c>
      <c r="AI16" s="59">
        <v>486.66199999999998</v>
      </c>
      <c r="AJ16" s="59">
        <v>456.73</v>
      </c>
      <c r="AK16" s="59">
        <v>1874.144</v>
      </c>
      <c r="AL16" s="59">
        <v>392.24099999999999</v>
      </c>
      <c r="AM16" s="59">
        <v>2266.3850000000002</v>
      </c>
      <c r="AN16" s="59">
        <v>0</v>
      </c>
      <c r="AO16" s="59">
        <v>0</v>
      </c>
      <c r="AP16" s="59">
        <v>0</v>
      </c>
      <c r="AQ16" s="59">
        <v>0</v>
      </c>
      <c r="AR16" s="59">
        <v>0</v>
      </c>
      <c r="AS16" s="59">
        <v>0</v>
      </c>
      <c r="AT16" s="59">
        <v>1.865</v>
      </c>
      <c r="AU16" s="59">
        <v>0.54900000000000004</v>
      </c>
      <c r="AV16" s="59">
        <v>0</v>
      </c>
      <c r="AW16" s="59">
        <v>2.4140000000000001</v>
      </c>
      <c r="AX16" s="59">
        <v>0</v>
      </c>
      <c r="AY16" s="59">
        <v>2.4140000000000001</v>
      </c>
      <c r="AZ16" s="59">
        <v>5.0650000000000004</v>
      </c>
      <c r="BA16" s="59">
        <v>6.9359999999999999</v>
      </c>
      <c r="BB16" s="59">
        <v>4.2569999999999997</v>
      </c>
      <c r="BC16" s="59">
        <v>16.257000000000001</v>
      </c>
      <c r="BD16" s="59">
        <v>0</v>
      </c>
      <c r="BE16" s="59">
        <v>16.257000000000001</v>
      </c>
      <c r="BF16" s="59">
        <v>5.2480000000000002</v>
      </c>
      <c r="BG16" s="59">
        <v>17.288</v>
      </c>
      <c r="BH16" s="59">
        <v>24.724</v>
      </c>
      <c r="BI16" s="59">
        <v>47.26</v>
      </c>
      <c r="BJ16" s="59">
        <v>13.555</v>
      </c>
      <c r="BK16" s="59">
        <v>60.816000000000003</v>
      </c>
      <c r="BL16" s="59">
        <v>0.877</v>
      </c>
      <c r="BM16" s="59">
        <v>3.234</v>
      </c>
      <c r="BN16" s="59">
        <v>13.662000000000001</v>
      </c>
      <c r="BO16" s="59">
        <v>17.774000000000001</v>
      </c>
      <c r="BP16" s="59">
        <v>31.914999999999999</v>
      </c>
      <c r="BQ16" s="59">
        <v>49.689</v>
      </c>
      <c r="BR16" s="59">
        <v>0</v>
      </c>
      <c r="BS16" s="59">
        <v>0.73299999999999998</v>
      </c>
      <c r="BT16" s="59">
        <v>1.405</v>
      </c>
      <c r="BU16" s="59">
        <v>2.1379999999999999</v>
      </c>
      <c r="BV16" s="59">
        <v>4.1970000000000001</v>
      </c>
      <c r="BW16" s="59">
        <v>6.3360000000000003</v>
      </c>
      <c r="BX16" s="59">
        <v>0</v>
      </c>
      <c r="BY16" s="59">
        <v>0</v>
      </c>
      <c r="BZ16" s="59">
        <v>0</v>
      </c>
      <c r="CA16" s="59">
        <v>0</v>
      </c>
      <c r="CB16" s="59">
        <v>0.30499999999999999</v>
      </c>
      <c r="CC16" s="59">
        <v>0.30499999999999999</v>
      </c>
      <c r="CD16" s="59">
        <v>13.055</v>
      </c>
      <c r="CE16" s="59">
        <v>28.741</v>
      </c>
      <c r="CF16" s="59">
        <v>44.048000000000002</v>
      </c>
      <c r="CG16" s="59">
        <v>85.843000000000004</v>
      </c>
      <c r="CH16" s="59">
        <v>49.972999999999999</v>
      </c>
      <c r="CI16" s="59">
        <v>135.81700000000001</v>
      </c>
      <c r="CJ16" s="59">
        <v>0</v>
      </c>
      <c r="CK16" s="59">
        <v>0</v>
      </c>
      <c r="CL16" s="59">
        <v>0</v>
      </c>
      <c r="CM16" s="59">
        <v>0</v>
      </c>
      <c r="CN16" s="59">
        <v>0</v>
      </c>
      <c r="CO16" s="59">
        <v>0</v>
      </c>
      <c r="CP16" s="59">
        <v>5.4530000000000003</v>
      </c>
      <c r="CQ16" s="59">
        <v>0</v>
      </c>
      <c r="CR16" s="59">
        <v>0</v>
      </c>
      <c r="CS16" s="59">
        <v>5.4530000000000003</v>
      </c>
      <c r="CT16" s="59">
        <v>0</v>
      </c>
      <c r="CU16" s="59">
        <v>5.4530000000000003</v>
      </c>
      <c r="CV16" s="59">
        <v>14.273999999999999</v>
      </c>
      <c r="CW16" s="59">
        <v>15.781000000000001</v>
      </c>
      <c r="CX16" s="59">
        <v>4.3040000000000003</v>
      </c>
      <c r="CY16" s="59">
        <v>34.359000000000002</v>
      </c>
      <c r="CZ16" s="59">
        <v>0.496</v>
      </c>
      <c r="DA16" s="59">
        <v>34.856000000000002</v>
      </c>
      <c r="DB16" s="59">
        <v>10.241</v>
      </c>
      <c r="DC16" s="59">
        <v>28.719000000000001</v>
      </c>
      <c r="DD16" s="59">
        <v>22.35</v>
      </c>
      <c r="DE16" s="59">
        <v>61.308999999999997</v>
      </c>
      <c r="DF16" s="59">
        <v>5.2830000000000004</v>
      </c>
      <c r="DG16" s="59">
        <v>66.591999999999999</v>
      </c>
      <c r="DH16" s="59">
        <v>0</v>
      </c>
      <c r="DI16" s="59">
        <v>4.9880000000000004</v>
      </c>
      <c r="DJ16" s="59">
        <v>15.62</v>
      </c>
      <c r="DK16" s="59">
        <v>20.608000000000001</v>
      </c>
      <c r="DL16" s="59">
        <v>12.21</v>
      </c>
      <c r="DM16" s="59">
        <v>32.817</v>
      </c>
      <c r="DN16" s="59">
        <v>0</v>
      </c>
      <c r="DO16" s="59">
        <v>0.33400000000000002</v>
      </c>
      <c r="DP16" s="59">
        <v>0.51800000000000002</v>
      </c>
      <c r="DQ16" s="59">
        <v>0.85199999999999998</v>
      </c>
      <c r="DR16" s="59">
        <v>2.4239999999999999</v>
      </c>
      <c r="DS16" s="59">
        <v>3.2770000000000001</v>
      </c>
      <c r="DT16" s="59">
        <v>0</v>
      </c>
      <c r="DU16" s="59">
        <v>0</v>
      </c>
      <c r="DV16" s="59">
        <v>0</v>
      </c>
      <c r="DW16" s="59">
        <v>0</v>
      </c>
      <c r="DX16" s="59">
        <v>0</v>
      </c>
      <c r="DY16" s="59">
        <v>0</v>
      </c>
      <c r="DZ16" s="59">
        <v>29.968</v>
      </c>
      <c r="EA16" s="59">
        <v>49.822000000000003</v>
      </c>
      <c r="EB16" s="59">
        <v>42.792000000000002</v>
      </c>
      <c r="EC16" s="59">
        <v>122.58199999999999</v>
      </c>
      <c r="ED16" s="59">
        <v>20.413</v>
      </c>
      <c r="EE16" s="59">
        <v>142.995</v>
      </c>
      <c r="EF16" s="59">
        <v>0</v>
      </c>
      <c r="EG16" s="59">
        <v>0</v>
      </c>
      <c r="EH16" s="59">
        <v>0</v>
      </c>
      <c r="EI16" s="59">
        <v>0</v>
      </c>
      <c r="EJ16" s="59">
        <v>0</v>
      </c>
      <c r="EK16" s="59">
        <v>0</v>
      </c>
      <c r="EL16" s="59">
        <v>7.3179999999999996</v>
      </c>
      <c r="EM16" s="59">
        <v>0.54900000000000004</v>
      </c>
      <c r="EN16" s="59">
        <v>0</v>
      </c>
      <c r="EO16" s="59">
        <v>7.867</v>
      </c>
      <c r="EP16" s="59">
        <v>0</v>
      </c>
      <c r="EQ16" s="59">
        <v>7.867</v>
      </c>
      <c r="ER16" s="59">
        <v>19.338999999999999</v>
      </c>
      <c r="ES16" s="59">
        <v>22.716000000000001</v>
      </c>
      <c r="ET16" s="59">
        <v>8.5609999999999999</v>
      </c>
      <c r="EU16" s="59">
        <v>50.616999999999997</v>
      </c>
      <c r="EV16" s="59">
        <v>0.496</v>
      </c>
      <c r="EW16" s="59">
        <v>51.113</v>
      </c>
      <c r="EX16" s="59">
        <v>15.489000000000001</v>
      </c>
      <c r="EY16" s="59">
        <v>46.006999999999998</v>
      </c>
      <c r="EZ16" s="59">
        <v>47.073999999999998</v>
      </c>
      <c r="FA16" s="59">
        <v>108.569</v>
      </c>
      <c r="FB16" s="59">
        <v>18.838000000000001</v>
      </c>
      <c r="FC16" s="59">
        <v>127.408</v>
      </c>
      <c r="FD16" s="59">
        <v>0.877</v>
      </c>
      <c r="FE16" s="59">
        <v>8.2230000000000008</v>
      </c>
      <c r="FF16" s="59">
        <v>29.282</v>
      </c>
      <c r="FG16" s="59">
        <v>38.381999999999998</v>
      </c>
      <c r="FH16" s="59">
        <v>44.125</v>
      </c>
      <c r="FI16" s="59">
        <v>82.506</v>
      </c>
      <c r="FJ16" s="59">
        <v>0</v>
      </c>
      <c r="FK16" s="59">
        <v>1.0680000000000001</v>
      </c>
      <c r="FL16" s="59">
        <v>1.923</v>
      </c>
      <c r="FM16" s="59">
        <v>2.9910000000000001</v>
      </c>
      <c r="FN16" s="59">
        <v>6.6219999999999999</v>
      </c>
      <c r="FO16" s="59">
        <v>9.6120000000000001</v>
      </c>
      <c r="FP16" s="59">
        <v>0</v>
      </c>
      <c r="FQ16" s="59">
        <v>0</v>
      </c>
      <c r="FR16" s="59">
        <v>0</v>
      </c>
      <c r="FS16" s="59">
        <v>0</v>
      </c>
      <c r="FT16" s="59">
        <v>0.30499999999999999</v>
      </c>
      <c r="FU16" s="59">
        <v>0.30499999999999999</v>
      </c>
      <c r="FV16" s="59">
        <v>43.023000000000003</v>
      </c>
      <c r="FW16" s="59">
        <v>78.561999999999998</v>
      </c>
      <c r="FX16" s="59">
        <v>86.84</v>
      </c>
      <c r="FY16" s="59">
        <v>208.42500000000001</v>
      </c>
      <c r="FZ16" s="59">
        <v>70.385999999999996</v>
      </c>
      <c r="GA16" s="59">
        <v>278.81200000000001</v>
      </c>
      <c r="GB16" s="59">
        <v>0.41399999999999998</v>
      </c>
      <c r="GC16" s="59">
        <v>0</v>
      </c>
      <c r="GD16" s="59">
        <v>0</v>
      </c>
      <c r="GE16" s="59">
        <v>0.41399999999999998</v>
      </c>
      <c r="GF16" s="59">
        <v>0</v>
      </c>
      <c r="GG16" s="59">
        <v>0.41399999999999998</v>
      </c>
      <c r="GH16" s="59">
        <v>3.9750000000000001</v>
      </c>
      <c r="GI16" s="59">
        <v>0</v>
      </c>
      <c r="GJ16" s="59">
        <v>0</v>
      </c>
      <c r="GK16" s="59">
        <v>3.9750000000000001</v>
      </c>
      <c r="GL16" s="59">
        <v>0</v>
      </c>
      <c r="GM16" s="59">
        <v>3.9750000000000001</v>
      </c>
      <c r="GN16" s="59">
        <v>5.024</v>
      </c>
      <c r="GO16" s="59">
        <v>7.2309999999999999</v>
      </c>
      <c r="GP16" s="59">
        <v>2.9319999999999999</v>
      </c>
      <c r="GQ16" s="59">
        <v>15.186</v>
      </c>
      <c r="GR16" s="59">
        <v>0</v>
      </c>
      <c r="GS16" s="59">
        <v>15.186</v>
      </c>
      <c r="GT16" s="59">
        <v>3.169</v>
      </c>
      <c r="GU16" s="59">
        <v>6.431</v>
      </c>
      <c r="GV16" s="59">
        <v>2.343</v>
      </c>
      <c r="GW16" s="59">
        <v>11.943</v>
      </c>
      <c r="GX16" s="59">
        <v>0.55000000000000004</v>
      </c>
      <c r="GY16" s="59">
        <v>12.493</v>
      </c>
      <c r="GZ16" s="59">
        <v>0</v>
      </c>
      <c r="HA16" s="59">
        <v>0</v>
      </c>
      <c r="HB16" s="59">
        <v>2.8490000000000002</v>
      </c>
      <c r="HC16" s="59">
        <v>2.8490000000000002</v>
      </c>
      <c r="HD16" s="59">
        <v>2.177</v>
      </c>
      <c r="HE16" s="59">
        <v>5.0259999999999998</v>
      </c>
      <c r="HF16" s="59">
        <v>0</v>
      </c>
      <c r="HG16" s="59">
        <v>0</v>
      </c>
      <c r="HH16" s="59">
        <v>0</v>
      </c>
      <c r="HI16" s="59">
        <v>0</v>
      </c>
      <c r="HJ16" s="59">
        <v>0.125</v>
      </c>
      <c r="HK16" s="59">
        <v>0.125</v>
      </c>
      <c r="HL16" s="59">
        <v>0</v>
      </c>
      <c r="HM16" s="59">
        <v>0</v>
      </c>
      <c r="HN16" s="59">
        <v>0</v>
      </c>
      <c r="HO16" s="59">
        <v>0</v>
      </c>
      <c r="HP16" s="59">
        <v>0</v>
      </c>
      <c r="HQ16" s="59">
        <v>0</v>
      </c>
      <c r="HR16" s="59">
        <v>12.582000000000001</v>
      </c>
      <c r="HS16" s="59">
        <v>13.662000000000001</v>
      </c>
      <c r="HT16" s="59">
        <v>8.1240000000000006</v>
      </c>
      <c r="HU16" s="59">
        <v>34.368000000000002</v>
      </c>
      <c r="HV16" s="59">
        <v>2.8519999999999999</v>
      </c>
      <c r="HW16" s="59">
        <v>37.22</v>
      </c>
      <c r="HX16" s="59">
        <v>3.05</v>
      </c>
      <c r="HY16" s="59">
        <v>0</v>
      </c>
      <c r="HZ16" s="59">
        <v>6.0000000000000001E-3</v>
      </c>
      <c r="IA16" s="59">
        <v>3.056</v>
      </c>
      <c r="IB16" s="59">
        <v>0</v>
      </c>
      <c r="IC16" s="59">
        <v>3.056</v>
      </c>
      <c r="ID16" s="59">
        <v>26.021000000000001</v>
      </c>
      <c r="IE16" s="59">
        <v>0.61699999999999999</v>
      </c>
      <c r="IF16" s="59">
        <v>0</v>
      </c>
      <c r="IG16" s="59">
        <v>26.638000000000002</v>
      </c>
      <c r="IH16" s="59">
        <v>0</v>
      </c>
      <c r="II16" s="59">
        <v>26.638000000000002</v>
      </c>
      <c r="IJ16" s="59">
        <v>43.094999999999999</v>
      </c>
      <c r="IK16" s="59">
        <v>10.686999999999999</v>
      </c>
      <c r="IL16" s="59">
        <v>2.6269999999999998</v>
      </c>
      <c r="IM16" s="59">
        <v>56.408999999999999</v>
      </c>
      <c r="IN16" s="59">
        <v>0</v>
      </c>
      <c r="IO16" s="59">
        <v>56.408999999999999</v>
      </c>
      <c r="IP16" s="59">
        <v>20.091000000000001</v>
      </c>
      <c r="IQ16" s="59">
        <v>21.376000000000001</v>
      </c>
    </row>
    <row r="17" spans="1:251">
      <c r="A17" s="9">
        <v>40695</v>
      </c>
      <c r="B17" s="59">
        <v>0</v>
      </c>
      <c r="C17" s="59">
        <v>59.820999999999998</v>
      </c>
      <c r="D17" s="59">
        <v>458.947</v>
      </c>
      <c r="E17" s="59">
        <v>75.947999999999993</v>
      </c>
      <c r="F17" s="59">
        <v>8.9019999999999992</v>
      </c>
      <c r="G17" s="59">
        <v>543.79700000000003</v>
      </c>
      <c r="H17" s="59">
        <v>1.891</v>
      </c>
      <c r="I17" s="59">
        <v>545.68700000000001</v>
      </c>
      <c r="J17" s="59">
        <v>394.30399999999997</v>
      </c>
      <c r="K17" s="59">
        <v>317.45100000000002</v>
      </c>
      <c r="L17" s="59">
        <v>230.66499999999999</v>
      </c>
      <c r="M17" s="59">
        <v>942.42</v>
      </c>
      <c r="N17" s="59">
        <v>68.599999999999994</v>
      </c>
      <c r="O17" s="59">
        <v>1011.021</v>
      </c>
      <c r="P17" s="59">
        <v>14.72</v>
      </c>
      <c r="Q17" s="59">
        <v>90.991</v>
      </c>
      <c r="R17" s="59">
        <v>207.60400000000001</v>
      </c>
      <c r="S17" s="59">
        <v>313.315</v>
      </c>
      <c r="T17" s="59">
        <v>287.26400000000001</v>
      </c>
      <c r="U17" s="59">
        <v>600.57899999999995</v>
      </c>
      <c r="V17" s="59">
        <v>1.569</v>
      </c>
      <c r="W17" s="59">
        <v>2.5409999999999999</v>
      </c>
      <c r="X17" s="59">
        <v>8.6530000000000005</v>
      </c>
      <c r="Y17" s="59">
        <v>12.763</v>
      </c>
      <c r="Z17" s="59">
        <v>63.838999999999999</v>
      </c>
      <c r="AA17" s="59">
        <v>76.602000000000004</v>
      </c>
      <c r="AB17" s="59">
        <v>1.81</v>
      </c>
      <c r="AC17" s="59">
        <v>0.77800000000000002</v>
      </c>
      <c r="AD17" s="59">
        <v>1.7330000000000001</v>
      </c>
      <c r="AE17" s="59">
        <v>4.3220000000000001</v>
      </c>
      <c r="AF17" s="59">
        <v>1.6919999999999999</v>
      </c>
      <c r="AG17" s="59">
        <v>6.0140000000000002</v>
      </c>
      <c r="AH17" s="59">
        <v>934.21600000000001</v>
      </c>
      <c r="AI17" s="59">
        <v>490.83100000000002</v>
      </c>
      <c r="AJ17" s="59">
        <v>458.18400000000003</v>
      </c>
      <c r="AK17" s="59">
        <v>1883.231</v>
      </c>
      <c r="AL17" s="59">
        <v>423.286</v>
      </c>
      <c r="AM17" s="59">
        <v>2306.5169999999998</v>
      </c>
      <c r="AN17" s="59">
        <v>0</v>
      </c>
      <c r="AO17" s="59">
        <v>0</v>
      </c>
      <c r="AP17" s="59">
        <v>0</v>
      </c>
      <c r="AQ17" s="59">
        <v>0</v>
      </c>
      <c r="AR17" s="59">
        <v>0</v>
      </c>
      <c r="AS17" s="59">
        <v>0</v>
      </c>
      <c r="AT17" s="59">
        <v>2.0059999999999998</v>
      </c>
      <c r="AU17" s="59">
        <v>0.73</v>
      </c>
      <c r="AV17" s="59">
        <v>0</v>
      </c>
      <c r="AW17" s="59">
        <v>2.7370000000000001</v>
      </c>
      <c r="AX17" s="59">
        <v>0</v>
      </c>
      <c r="AY17" s="59">
        <v>2.7370000000000001</v>
      </c>
      <c r="AZ17" s="59">
        <v>9.7650000000000006</v>
      </c>
      <c r="BA17" s="59">
        <v>14.968</v>
      </c>
      <c r="BB17" s="59">
        <v>4.9130000000000003</v>
      </c>
      <c r="BC17" s="59">
        <v>29.646000000000001</v>
      </c>
      <c r="BD17" s="59">
        <v>0</v>
      </c>
      <c r="BE17" s="59">
        <v>29.646000000000001</v>
      </c>
      <c r="BF17" s="59">
        <v>6.3979999999999997</v>
      </c>
      <c r="BG17" s="59">
        <v>13.891</v>
      </c>
      <c r="BH17" s="59">
        <v>20.149999999999999</v>
      </c>
      <c r="BI17" s="59">
        <v>40.438000000000002</v>
      </c>
      <c r="BJ17" s="59">
        <v>12.654999999999999</v>
      </c>
      <c r="BK17" s="59">
        <v>53.093000000000004</v>
      </c>
      <c r="BL17" s="59">
        <v>2.8119999999999998</v>
      </c>
      <c r="BM17" s="59">
        <v>5.2949999999999999</v>
      </c>
      <c r="BN17" s="59">
        <v>17.652000000000001</v>
      </c>
      <c r="BO17" s="59">
        <v>25.759</v>
      </c>
      <c r="BP17" s="59">
        <v>26.951000000000001</v>
      </c>
      <c r="BQ17" s="59">
        <v>52.71</v>
      </c>
      <c r="BR17" s="59">
        <v>0.66700000000000004</v>
      </c>
      <c r="BS17" s="59">
        <v>0.14699999999999999</v>
      </c>
      <c r="BT17" s="59">
        <v>1.421</v>
      </c>
      <c r="BU17" s="59">
        <v>2.2360000000000002</v>
      </c>
      <c r="BV17" s="59">
        <v>4.8479999999999999</v>
      </c>
      <c r="BW17" s="59">
        <v>7.0830000000000002</v>
      </c>
      <c r="BX17" s="59">
        <v>0</v>
      </c>
      <c r="BY17" s="59">
        <v>0</v>
      </c>
      <c r="BZ17" s="59">
        <v>0</v>
      </c>
      <c r="CA17" s="59">
        <v>0</v>
      </c>
      <c r="CB17" s="59">
        <v>0.40200000000000002</v>
      </c>
      <c r="CC17" s="59">
        <v>0.40200000000000002</v>
      </c>
      <c r="CD17" s="59">
        <v>21.648</v>
      </c>
      <c r="CE17" s="59">
        <v>35.031999999999996</v>
      </c>
      <c r="CF17" s="59">
        <v>44.134999999999998</v>
      </c>
      <c r="CG17" s="59">
        <v>100.815</v>
      </c>
      <c r="CH17" s="59">
        <v>44.854999999999997</v>
      </c>
      <c r="CI17" s="59">
        <v>145.67099999999999</v>
      </c>
      <c r="CJ17" s="59">
        <v>0.14299999999999999</v>
      </c>
      <c r="CK17" s="59">
        <v>0</v>
      </c>
      <c r="CL17" s="59">
        <v>0</v>
      </c>
      <c r="CM17" s="59">
        <v>0.14299999999999999</v>
      </c>
      <c r="CN17" s="59">
        <v>0</v>
      </c>
      <c r="CO17" s="59">
        <v>0.14299999999999999</v>
      </c>
      <c r="CP17" s="59">
        <v>6.6749999999999998</v>
      </c>
      <c r="CQ17" s="59">
        <v>0.36199999999999999</v>
      </c>
      <c r="CR17" s="59">
        <v>0</v>
      </c>
      <c r="CS17" s="59">
        <v>7.0369999999999999</v>
      </c>
      <c r="CT17" s="59">
        <v>0</v>
      </c>
      <c r="CU17" s="59">
        <v>7.0369999999999999</v>
      </c>
      <c r="CV17" s="59">
        <v>13.461</v>
      </c>
      <c r="CW17" s="59">
        <v>15.073</v>
      </c>
      <c r="CX17" s="59">
        <v>4.1139999999999999</v>
      </c>
      <c r="CY17" s="59">
        <v>32.646999999999998</v>
      </c>
      <c r="CZ17" s="59">
        <v>0.375</v>
      </c>
      <c r="DA17" s="59">
        <v>33.021999999999998</v>
      </c>
      <c r="DB17" s="59">
        <v>12.175000000000001</v>
      </c>
      <c r="DC17" s="59">
        <v>22.908000000000001</v>
      </c>
      <c r="DD17" s="59">
        <v>19.693000000000001</v>
      </c>
      <c r="DE17" s="59">
        <v>54.777000000000001</v>
      </c>
      <c r="DF17" s="59">
        <v>6.0650000000000004</v>
      </c>
      <c r="DG17" s="59">
        <v>60.841000000000001</v>
      </c>
      <c r="DH17" s="59">
        <v>0.79800000000000004</v>
      </c>
      <c r="DI17" s="59">
        <v>6.05</v>
      </c>
      <c r="DJ17" s="59">
        <v>17.486999999999998</v>
      </c>
      <c r="DK17" s="59">
        <v>24.335000000000001</v>
      </c>
      <c r="DL17" s="59">
        <v>17.350999999999999</v>
      </c>
      <c r="DM17" s="59">
        <v>41.686</v>
      </c>
      <c r="DN17" s="59">
        <v>0.93600000000000005</v>
      </c>
      <c r="DO17" s="59">
        <v>0.35699999999999998</v>
      </c>
      <c r="DP17" s="59">
        <v>0.873</v>
      </c>
      <c r="DQ17" s="59">
        <v>2.1659999999999999</v>
      </c>
      <c r="DR17" s="59">
        <v>1.321</v>
      </c>
      <c r="DS17" s="59">
        <v>3.4870000000000001</v>
      </c>
      <c r="DT17" s="59">
        <v>0</v>
      </c>
      <c r="DU17" s="59">
        <v>0</v>
      </c>
      <c r="DV17" s="59">
        <v>9.7000000000000003E-2</v>
      </c>
      <c r="DW17" s="59">
        <v>9.7000000000000003E-2</v>
      </c>
      <c r="DX17" s="59">
        <v>0</v>
      </c>
      <c r="DY17" s="59">
        <v>9.7000000000000003E-2</v>
      </c>
      <c r="DZ17" s="59">
        <v>34.186999999999998</v>
      </c>
      <c r="EA17" s="59">
        <v>44.75</v>
      </c>
      <c r="EB17" s="59">
        <v>42.264000000000003</v>
      </c>
      <c r="EC17" s="59">
        <v>121.202</v>
      </c>
      <c r="ED17" s="59">
        <v>25.111000000000001</v>
      </c>
      <c r="EE17" s="59">
        <v>146.31299999999999</v>
      </c>
      <c r="EF17" s="59">
        <v>0.14299999999999999</v>
      </c>
      <c r="EG17" s="59">
        <v>0</v>
      </c>
      <c r="EH17" s="59">
        <v>0</v>
      </c>
      <c r="EI17" s="59">
        <v>0.14299999999999999</v>
      </c>
      <c r="EJ17" s="59">
        <v>0</v>
      </c>
      <c r="EK17" s="59">
        <v>0.14299999999999999</v>
      </c>
      <c r="EL17" s="59">
        <v>8.6809999999999992</v>
      </c>
      <c r="EM17" s="59">
        <v>1.093</v>
      </c>
      <c r="EN17" s="59">
        <v>0</v>
      </c>
      <c r="EO17" s="59">
        <v>9.7739999999999991</v>
      </c>
      <c r="EP17" s="59">
        <v>0</v>
      </c>
      <c r="EQ17" s="59">
        <v>9.7739999999999991</v>
      </c>
      <c r="ER17" s="59">
        <v>23.225999999999999</v>
      </c>
      <c r="ES17" s="59">
        <v>30.04</v>
      </c>
      <c r="ET17" s="59">
        <v>9.0269999999999992</v>
      </c>
      <c r="EU17" s="59">
        <v>62.292999999999999</v>
      </c>
      <c r="EV17" s="59">
        <v>0.375</v>
      </c>
      <c r="EW17" s="59">
        <v>62.667000000000002</v>
      </c>
      <c r="EX17" s="59">
        <v>18.573</v>
      </c>
      <c r="EY17" s="59">
        <v>36.798999999999999</v>
      </c>
      <c r="EZ17" s="59">
        <v>39.843000000000004</v>
      </c>
      <c r="FA17" s="59">
        <v>95.215000000000003</v>
      </c>
      <c r="FB17" s="59">
        <v>18.72</v>
      </c>
      <c r="FC17" s="59">
        <v>113.935</v>
      </c>
      <c r="FD17" s="59">
        <v>3.61</v>
      </c>
      <c r="FE17" s="59">
        <v>11.345000000000001</v>
      </c>
      <c r="FF17" s="59">
        <v>35.139000000000003</v>
      </c>
      <c r="FG17" s="59">
        <v>50.094000000000001</v>
      </c>
      <c r="FH17" s="59">
        <v>44.302</v>
      </c>
      <c r="FI17" s="59">
        <v>94.396000000000001</v>
      </c>
      <c r="FJ17" s="59">
        <v>1.603</v>
      </c>
      <c r="FK17" s="59">
        <v>0.504</v>
      </c>
      <c r="FL17" s="59">
        <v>2.294</v>
      </c>
      <c r="FM17" s="59">
        <v>4.4009999999999998</v>
      </c>
      <c r="FN17" s="59">
        <v>6.1689999999999996</v>
      </c>
      <c r="FO17" s="59">
        <v>10.57</v>
      </c>
      <c r="FP17" s="59">
        <v>0</v>
      </c>
      <c r="FQ17" s="59">
        <v>0</v>
      </c>
      <c r="FR17" s="59">
        <v>9.7000000000000003E-2</v>
      </c>
      <c r="FS17" s="59">
        <v>9.7000000000000003E-2</v>
      </c>
      <c r="FT17" s="59">
        <v>0.40200000000000002</v>
      </c>
      <c r="FU17" s="59">
        <v>0.499</v>
      </c>
      <c r="FV17" s="59">
        <v>55.835000000000001</v>
      </c>
      <c r="FW17" s="59">
        <v>79.781999999999996</v>
      </c>
      <c r="FX17" s="59">
        <v>86.399000000000001</v>
      </c>
      <c r="FY17" s="59">
        <v>222.017</v>
      </c>
      <c r="FZ17" s="59">
        <v>69.966999999999999</v>
      </c>
      <c r="GA17" s="59">
        <v>291.98399999999998</v>
      </c>
      <c r="GB17" s="59">
        <v>0.49199999999999999</v>
      </c>
      <c r="GC17" s="59">
        <v>0</v>
      </c>
      <c r="GD17" s="59">
        <v>0</v>
      </c>
      <c r="GE17" s="59">
        <v>0.49199999999999999</v>
      </c>
      <c r="GF17" s="59">
        <v>0</v>
      </c>
      <c r="GG17" s="59">
        <v>0.49199999999999999</v>
      </c>
      <c r="GH17" s="59">
        <v>2.8420000000000001</v>
      </c>
      <c r="GI17" s="59">
        <v>0.32200000000000001</v>
      </c>
      <c r="GJ17" s="59">
        <v>0</v>
      </c>
      <c r="GK17" s="59">
        <v>3.1640000000000001</v>
      </c>
      <c r="GL17" s="59">
        <v>0</v>
      </c>
      <c r="GM17" s="59">
        <v>3.1640000000000001</v>
      </c>
      <c r="GN17" s="59">
        <v>5.59</v>
      </c>
      <c r="GO17" s="59">
        <v>4.8390000000000004</v>
      </c>
      <c r="GP17" s="59">
        <v>0.96299999999999997</v>
      </c>
      <c r="GQ17" s="59">
        <v>11.391</v>
      </c>
      <c r="GR17" s="59">
        <v>0</v>
      </c>
      <c r="GS17" s="59">
        <v>11.391</v>
      </c>
      <c r="GT17" s="59">
        <v>1.81</v>
      </c>
      <c r="GU17" s="59">
        <v>3.5310000000000001</v>
      </c>
      <c r="GV17" s="59">
        <v>5.3010000000000002</v>
      </c>
      <c r="GW17" s="59">
        <v>10.641999999999999</v>
      </c>
      <c r="GX17" s="59">
        <v>1.6439999999999999</v>
      </c>
      <c r="GY17" s="59">
        <v>12.286</v>
      </c>
      <c r="GZ17" s="59">
        <v>0.312</v>
      </c>
      <c r="HA17" s="59">
        <v>0.84</v>
      </c>
      <c r="HB17" s="59">
        <v>3.9449999999999998</v>
      </c>
      <c r="HC17" s="59">
        <v>5.0970000000000004</v>
      </c>
      <c r="HD17" s="59">
        <v>2.4609999999999999</v>
      </c>
      <c r="HE17" s="59">
        <v>7.5579999999999998</v>
      </c>
      <c r="HF17" s="59">
        <v>0</v>
      </c>
      <c r="HG17" s="59">
        <v>0</v>
      </c>
      <c r="HH17" s="59">
        <v>0.44700000000000001</v>
      </c>
      <c r="HI17" s="59">
        <v>0.44700000000000001</v>
      </c>
      <c r="HJ17" s="59">
        <v>0</v>
      </c>
      <c r="HK17" s="59">
        <v>0.44700000000000001</v>
      </c>
      <c r="HL17" s="59">
        <v>0</v>
      </c>
      <c r="HM17" s="59">
        <v>0</v>
      </c>
      <c r="HN17" s="59">
        <v>0</v>
      </c>
      <c r="HO17" s="59">
        <v>0</v>
      </c>
      <c r="HP17" s="59">
        <v>0</v>
      </c>
      <c r="HQ17" s="59">
        <v>0</v>
      </c>
      <c r="HR17" s="59">
        <v>11.045999999999999</v>
      </c>
      <c r="HS17" s="59">
        <v>9.5310000000000006</v>
      </c>
      <c r="HT17" s="59">
        <v>10.656000000000001</v>
      </c>
      <c r="HU17" s="59">
        <v>31.233000000000001</v>
      </c>
      <c r="HV17" s="59">
        <v>4.1050000000000004</v>
      </c>
      <c r="HW17" s="59">
        <v>35.338999999999999</v>
      </c>
      <c r="HX17" s="59">
        <v>6.3479999999999999</v>
      </c>
      <c r="HY17" s="59">
        <v>0</v>
      </c>
      <c r="HZ17" s="59">
        <v>0</v>
      </c>
      <c r="IA17" s="59">
        <v>6.3479999999999999</v>
      </c>
      <c r="IB17" s="59">
        <v>0</v>
      </c>
      <c r="IC17" s="59">
        <v>6.3479999999999999</v>
      </c>
      <c r="ID17" s="59">
        <v>22.356000000000002</v>
      </c>
      <c r="IE17" s="59">
        <v>1.6950000000000001</v>
      </c>
      <c r="IF17" s="59">
        <v>0</v>
      </c>
      <c r="IG17" s="59">
        <v>24.050999999999998</v>
      </c>
      <c r="IH17" s="59">
        <v>0</v>
      </c>
      <c r="II17" s="59">
        <v>24.050999999999998</v>
      </c>
      <c r="IJ17" s="59">
        <v>47.137</v>
      </c>
      <c r="IK17" s="59">
        <v>11.784000000000001</v>
      </c>
      <c r="IL17" s="59">
        <v>2.419</v>
      </c>
      <c r="IM17" s="59">
        <v>61.34</v>
      </c>
      <c r="IN17" s="59">
        <v>0.245</v>
      </c>
      <c r="IO17" s="59">
        <v>61.585999999999999</v>
      </c>
      <c r="IP17" s="59">
        <v>19.34</v>
      </c>
      <c r="IQ17" s="59">
        <v>20.359000000000002</v>
      </c>
    </row>
    <row r="18" spans="1:251">
      <c r="A18" s="9">
        <v>41061</v>
      </c>
      <c r="B18" s="59">
        <v>9.4E-2</v>
      </c>
      <c r="C18" s="59">
        <v>56.838999999999999</v>
      </c>
      <c r="D18" s="59">
        <v>485.37299999999999</v>
      </c>
      <c r="E18" s="59">
        <v>78.959000000000003</v>
      </c>
      <c r="F18" s="59">
        <v>16.366</v>
      </c>
      <c r="G18" s="59">
        <v>580.69899999999996</v>
      </c>
      <c r="H18" s="59">
        <v>1.84</v>
      </c>
      <c r="I18" s="59">
        <v>582.53899999999999</v>
      </c>
      <c r="J18" s="59">
        <v>400.40199999999999</v>
      </c>
      <c r="K18" s="59">
        <v>330.88400000000001</v>
      </c>
      <c r="L18" s="59">
        <v>211.47200000000001</v>
      </c>
      <c r="M18" s="59">
        <v>942.75800000000004</v>
      </c>
      <c r="N18" s="59">
        <v>71.340999999999994</v>
      </c>
      <c r="O18" s="59">
        <v>1014.099</v>
      </c>
      <c r="P18" s="59">
        <v>18.574000000000002</v>
      </c>
      <c r="Q18" s="59">
        <v>86.843999999999994</v>
      </c>
      <c r="R18" s="59">
        <v>213.59</v>
      </c>
      <c r="S18" s="59">
        <v>319.00799999999998</v>
      </c>
      <c r="T18" s="59">
        <v>282.78699999999998</v>
      </c>
      <c r="U18" s="59">
        <v>601.79499999999996</v>
      </c>
      <c r="V18" s="59">
        <v>1.23</v>
      </c>
      <c r="W18" s="59">
        <v>2.331</v>
      </c>
      <c r="X18" s="59">
        <v>11.861000000000001</v>
      </c>
      <c r="Y18" s="59">
        <v>15.422000000000001</v>
      </c>
      <c r="Z18" s="59">
        <v>74.100999999999999</v>
      </c>
      <c r="AA18" s="59">
        <v>89.522999999999996</v>
      </c>
      <c r="AB18" s="59">
        <v>0.69599999999999995</v>
      </c>
      <c r="AC18" s="59">
        <v>1.1419999999999999</v>
      </c>
      <c r="AD18" s="59">
        <v>0.88600000000000001</v>
      </c>
      <c r="AE18" s="59">
        <v>2.7240000000000002</v>
      </c>
      <c r="AF18" s="59">
        <v>0.751</v>
      </c>
      <c r="AG18" s="59">
        <v>3.4750000000000001</v>
      </c>
      <c r="AH18" s="59">
        <v>963.93299999999999</v>
      </c>
      <c r="AI18" s="59">
        <v>502.947</v>
      </c>
      <c r="AJ18" s="59">
        <v>454.64600000000002</v>
      </c>
      <c r="AK18" s="59">
        <v>1921.5260000000001</v>
      </c>
      <c r="AL18" s="59">
        <v>430.91300000000001</v>
      </c>
      <c r="AM18" s="59">
        <v>2352.4389999999999</v>
      </c>
      <c r="AN18" s="59">
        <v>0.67</v>
      </c>
      <c r="AO18" s="59">
        <v>0</v>
      </c>
      <c r="AP18" s="59">
        <v>0</v>
      </c>
      <c r="AQ18" s="59">
        <v>0.67</v>
      </c>
      <c r="AR18" s="59">
        <v>0</v>
      </c>
      <c r="AS18" s="59">
        <v>0.67</v>
      </c>
      <c r="AT18" s="59">
        <v>1.5269999999999999</v>
      </c>
      <c r="AU18" s="59">
        <v>0.22800000000000001</v>
      </c>
      <c r="AV18" s="59">
        <v>0</v>
      </c>
      <c r="AW18" s="59">
        <v>1.7549999999999999</v>
      </c>
      <c r="AX18" s="59">
        <v>0</v>
      </c>
      <c r="AY18" s="59">
        <v>1.7549999999999999</v>
      </c>
      <c r="AZ18" s="59">
        <v>7.53</v>
      </c>
      <c r="BA18" s="59">
        <v>10.42</v>
      </c>
      <c r="BB18" s="59">
        <v>2.2669999999999999</v>
      </c>
      <c r="BC18" s="59">
        <v>20.216999999999999</v>
      </c>
      <c r="BD18" s="59">
        <v>0</v>
      </c>
      <c r="BE18" s="59">
        <v>20.216999999999999</v>
      </c>
      <c r="BF18" s="59">
        <v>4.3250000000000002</v>
      </c>
      <c r="BG18" s="59">
        <v>17.54</v>
      </c>
      <c r="BH18" s="59">
        <v>26.88</v>
      </c>
      <c r="BI18" s="59">
        <v>48.744</v>
      </c>
      <c r="BJ18" s="59">
        <v>8.2430000000000003</v>
      </c>
      <c r="BK18" s="59">
        <v>56.987000000000002</v>
      </c>
      <c r="BL18" s="59">
        <v>2.4849999999999999</v>
      </c>
      <c r="BM18" s="59">
        <v>4.806</v>
      </c>
      <c r="BN18" s="59">
        <v>17.010000000000002</v>
      </c>
      <c r="BO18" s="59">
        <v>24.300999999999998</v>
      </c>
      <c r="BP18" s="59">
        <v>26.832000000000001</v>
      </c>
      <c r="BQ18" s="59">
        <v>51.133000000000003</v>
      </c>
      <c r="BR18" s="59">
        <v>0</v>
      </c>
      <c r="BS18" s="59">
        <v>0.35599999999999998</v>
      </c>
      <c r="BT18" s="59">
        <v>0.313</v>
      </c>
      <c r="BU18" s="59">
        <v>0.66800000000000004</v>
      </c>
      <c r="BV18" s="59">
        <v>6.9870000000000001</v>
      </c>
      <c r="BW18" s="59">
        <v>7.6550000000000002</v>
      </c>
      <c r="BX18" s="59">
        <v>0</v>
      </c>
      <c r="BY18" s="59">
        <v>0</v>
      </c>
      <c r="BZ18" s="59">
        <v>0</v>
      </c>
      <c r="CA18" s="59">
        <v>0</v>
      </c>
      <c r="CB18" s="59">
        <v>0</v>
      </c>
      <c r="CC18" s="59">
        <v>0</v>
      </c>
      <c r="CD18" s="59">
        <v>16.536000000000001</v>
      </c>
      <c r="CE18" s="59">
        <v>33.348999999999997</v>
      </c>
      <c r="CF18" s="59">
        <v>46.469000000000001</v>
      </c>
      <c r="CG18" s="59">
        <v>96.353999999999999</v>
      </c>
      <c r="CH18" s="59">
        <v>42.061999999999998</v>
      </c>
      <c r="CI18" s="59">
        <v>138.417</v>
      </c>
      <c r="CJ18" s="59">
        <v>0</v>
      </c>
      <c r="CK18" s="59">
        <v>0</v>
      </c>
      <c r="CL18" s="59">
        <v>0</v>
      </c>
      <c r="CM18" s="59">
        <v>0</v>
      </c>
      <c r="CN18" s="59">
        <v>0</v>
      </c>
      <c r="CO18" s="59">
        <v>0</v>
      </c>
      <c r="CP18" s="59">
        <v>4.7569999999999997</v>
      </c>
      <c r="CQ18" s="59">
        <v>0.433</v>
      </c>
      <c r="CR18" s="59">
        <v>0</v>
      </c>
      <c r="CS18" s="59">
        <v>5.19</v>
      </c>
      <c r="CT18" s="59">
        <v>0</v>
      </c>
      <c r="CU18" s="59">
        <v>5.19</v>
      </c>
      <c r="CV18" s="59">
        <v>16.006</v>
      </c>
      <c r="CW18" s="59">
        <v>12.949</v>
      </c>
      <c r="CX18" s="59">
        <v>3.8090000000000002</v>
      </c>
      <c r="CY18" s="59">
        <v>32.764000000000003</v>
      </c>
      <c r="CZ18" s="59">
        <v>0</v>
      </c>
      <c r="DA18" s="59">
        <v>32.764000000000003</v>
      </c>
      <c r="DB18" s="59">
        <v>10.462</v>
      </c>
      <c r="DC18" s="59">
        <v>21.550999999999998</v>
      </c>
      <c r="DD18" s="59">
        <v>22.849</v>
      </c>
      <c r="DE18" s="59">
        <v>54.862000000000002</v>
      </c>
      <c r="DF18" s="59">
        <v>6.444</v>
      </c>
      <c r="DG18" s="59">
        <v>61.305</v>
      </c>
      <c r="DH18" s="59">
        <v>0.85599999999999998</v>
      </c>
      <c r="DI18" s="59">
        <v>5.7119999999999997</v>
      </c>
      <c r="DJ18" s="59">
        <v>15.271000000000001</v>
      </c>
      <c r="DK18" s="59">
        <v>21.838999999999999</v>
      </c>
      <c r="DL18" s="59">
        <v>18.908999999999999</v>
      </c>
      <c r="DM18" s="59">
        <v>40.747999999999998</v>
      </c>
      <c r="DN18" s="59">
        <v>0.375</v>
      </c>
      <c r="DO18" s="59">
        <v>0</v>
      </c>
      <c r="DP18" s="59">
        <v>1.1679999999999999</v>
      </c>
      <c r="DQ18" s="59">
        <v>1.5429999999999999</v>
      </c>
      <c r="DR18" s="59">
        <v>5.1310000000000002</v>
      </c>
      <c r="DS18" s="59">
        <v>6.6740000000000004</v>
      </c>
      <c r="DT18" s="59">
        <v>0</v>
      </c>
      <c r="DU18" s="59">
        <v>0.314</v>
      </c>
      <c r="DV18" s="59">
        <v>0.38600000000000001</v>
      </c>
      <c r="DW18" s="59">
        <v>0.70099999999999996</v>
      </c>
      <c r="DX18" s="59">
        <v>0</v>
      </c>
      <c r="DY18" s="59">
        <v>0.70099999999999996</v>
      </c>
      <c r="DZ18" s="59">
        <v>32.456000000000003</v>
      </c>
      <c r="EA18" s="59">
        <v>40.959000000000003</v>
      </c>
      <c r="EB18" s="59">
        <v>43.484000000000002</v>
      </c>
      <c r="EC18" s="59">
        <v>116.899</v>
      </c>
      <c r="ED18" s="59">
        <v>30.484000000000002</v>
      </c>
      <c r="EE18" s="59">
        <v>147.38200000000001</v>
      </c>
      <c r="EF18" s="59">
        <v>0.67</v>
      </c>
      <c r="EG18" s="59">
        <v>0</v>
      </c>
      <c r="EH18" s="59">
        <v>0</v>
      </c>
      <c r="EI18" s="59">
        <v>0.67</v>
      </c>
      <c r="EJ18" s="59">
        <v>0</v>
      </c>
      <c r="EK18" s="59">
        <v>0.67</v>
      </c>
      <c r="EL18" s="59">
        <v>6.2839999999999998</v>
      </c>
      <c r="EM18" s="59">
        <v>0.66100000000000003</v>
      </c>
      <c r="EN18" s="59">
        <v>0</v>
      </c>
      <c r="EO18" s="59">
        <v>6.9450000000000003</v>
      </c>
      <c r="EP18" s="59">
        <v>0</v>
      </c>
      <c r="EQ18" s="59">
        <v>6.9450000000000003</v>
      </c>
      <c r="ER18" s="59">
        <v>23.536000000000001</v>
      </c>
      <c r="ES18" s="59">
        <v>23.369</v>
      </c>
      <c r="ET18" s="59">
        <v>6.0759999999999996</v>
      </c>
      <c r="EU18" s="59">
        <v>52.981000000000002</v>
      </c>
      <c r="EV18" s="59">
        <v>0</v>
      </c>
      <c r="EW18" s="59">
        <v>52.981000000000002</v>
      </c>
      <c r="EX18" s="59">
        <v>14.786</v>
      </c>
      <c r="EY18" s="59">
        <v>39.091000000000001</v>
      </c>
      <c r="EZ18" s="59">
        <v>49.728000000000002</v>
      </c>
      <c r="FA18" s="59">
        <v>103.605</v>
      </c>
      <c r="FB18" s="59">
        <v>14.686999999999999</v>
      </c>
      <c r="FC18" s="59">
        <v>118.292</v>
      </c>
      <c r="FD18" s="59">
        <v>3.3410000000000002</v>
      </c>
      <c r="FE18" s="59">
        <v>10.518000000000001</v>
      </c>
      <c r="FF18" s="59">
        <v>32.280999999999999</v>
      </c>
      <c r="FG18" s="59">
        <v>46.14</v>
      </c>
      <c r="FH18" s="59">
        <v>45.741</v>
      </c>
      <c r="FI18" s="59">
        <v>91.881</v>
      </c>
      <c r="FJ18" s="59">
        <v>0.375</v>
      </c>
      <c r="FK18" s="59">
        <v>0.35599999999999998</v>
      </c>
      <c r="FL18" s="59">
        <v>1.4810000000000001</v>
      </c>
      <c r="FM18" s="59">
        <v>2.2109999999999999</v>
      </c>
      <c r="FN18" s="59">
        <v>12.118</v>
      </c>
      <c r="FO18" s="59">
        <v>14.329000000000001</v>
      </c>
      <c r="FP18" s="59">
        <v>0</v>
      </c>
      <c r="FQ18" s="59">
        <v>0.314</v>
      </c>
      <c r="FR18" s="59">
        <v>0.38600000000000001</v>
      </c>
      <c r="FS18" s="59">
        <v>0.70099999999999996</v>
      </c>
      <c r="FT18" s="59">
        <v>0</v>
      </c>
      <c r="FU18" s="59">
        <v>0.70099999999999996</v>
      </c>
      <c r="FV18" s="59">
        <v>48.991999999999997</v>
      </c>
      <c r="FW18" s="59">
        <v>74.308999999999997</v>
      </c>
      <c r="FX18" s="59">
        <v>89.951999999999998</v>
      </c>
      <c r="FY18" s="59">
        <v>213.25299999999999</v>
      </c>
      <c r="FZ18" s="59">
        <v>72.546000000000006</v>
      </c>
      <c r="GA18" s="59">
        <v>285.79899999999998</v>
      </c>
      <c r="GB18" s="59">
        <v>0.29799999999999999</v>
      </c>
      <c r="GC18" s="59">
        <v>0</v>
      </c>
      <c r="GD18" s="59">
        <v>0</v>
      </c>
      <c r="GE18" s="59">
        <v>0.29799999999999999</v>
      </c>
      <c r="GF18" s="59">
        <v>0</v>
      </c>
      <c r="GG18" s="59">
        <v>0.29799999999999999</v>
      </c>
      <c r="GH18" s="59">
        <v>1.595</v>
      </c>
      <c r="GI18" s="59">
        <v>0.93799999999999994</v>
      </c>
      <c r="GJ18" s="59">
        <v>0</v>
      </c>
      <c r="GK18" s="59">
        <v>2.5329999999999999</v>
      </c>
      <c r="GL18" s="59">
        <v>0</v>
      </c>
      <c r="GM18" s="59">
        <v>2.5329999999999999</v>
      </c>
      <c r="GN18" s="59">
        <v>5.03</v>
      </c>
      <c r="GO18" s="59">
        <v>4.0330000000000004</v>
      </c>
      <c r="GP18" s="59">
        <v>1.4690000000000001</v>
      </c>
      <c r="GQ18" s="59">
        <v>10.532</v>
      </c>
      <c r="GR18" s="59">
        <v>0</v>
      </c>
      <c r="GS18" s="59">
        <v>10.532</v>
      </c>
      <c r="GT18" s="59">
        <v>1.387</v>
      </c>
      <c r="GU18" s="59">
        <v>4.13</v>
      </c>
      <c r="GV18" s="59">
        <v>4.0339999999999998</v>
      </c>
      <c r="GW18" s="59">
        <v>9.5510000000000002</v>
      </c>
      <c r="GX18" s="59">
        <v>0.63</v>
      </c>
      <c r="GY18" s="59">
        <v>10.180999999999999</v>
      </c>
      <c r="GZ18" s="59">
        <v>0</v>
      </c>
      <c r="HA18" s="59">
        <v>0.60199999999999998</v>
      </c>
      <c r="HB18" s="59">
        <v>3.327</v>
      </c>
      <c r="HC18" s="59">
        <v>3.9289999999999998</v>
      </c>
      <c r="HD18" s="59">
        <v>3.0739999999999998</v>
      </c>
      <c r="HE18" s="59">
        <v>7.0030000000000001</v>
      </c>
      <c r="HF18" s="59">
        <v>0</v>
      </c>
      <c r="HG18" s="59">
        <v>0</v>
      </c>
      <c r="HH18" s="59">
        <v>0.3</v>
      </c>
      <c r="HI18" s="59">
        <v>0.3</v>
      </c>
      <c r="HJ18" s="59">
        <v>0</v>
      </c>
      <c r="HK18" s="59">
        <v>0.3</v>
      </c>
      <c r="HL18" s="59">
        <v>0</v>
      </c>
      <c r="HM18" s="59">
        <v>0</v>
      </c>
      <c r="HN18" s="59">
        <v>0</v>
      </c>
      <c r="HO18" s="59">
        <v>0</v>
      </c>
      <c r="HP18" s="59">
        <v>0</v>
      </c>
      <c r="HQ18" s="59">
        <v>0</v>
      </c>
      <c r="HR18" s="59">
        <v>8.31</v>
      </c>
      <c r="HS18" s="59">
        <v>9.7040000000000006</v>
      </c>
      <c r="HT18" s="59">
        <v>9.1300000000000008</v>
      </c>
      <c r="HU18" s="59">
        <v>27.143999999999998</v>
      </c>
      <c r="HV18" s="59">
        <v>3.7040000000000002</v>
      </c>
      <c r="HW18" s="59">
        <v>30.847999999999999</v>
      </c>
      <c r="HX18" s="59">
        <v>5.944</v>
      </c>
      <c r="HY18" s="59">
        <v>0</v>
      </c>
      <c r="HZ18" s="59">
        <v>0</v>
      </c>
      <c r="IA18" s="59">
        <v>5.944</v>
      </c>
      <c r="IB18" s="59">
        <v>0</v>
      </c>
      <c r="IC18" s="59">
        <v>5.944</v>
      </c>
      <c r="ID18" s="59">
        <v>22.093</v>
      </c>
      <c r="IE18" s="59">
        <v>0.36099999999999999</v>
      </c>
      <c r="IF18" s="59">
        <v>0</v>
      </c>
      <c r="IG18" s="59">
        <v>22.454999999999998</v>
      </c>
      <c r="IH18" s="59">
        <v>0</v>
      </c>
      <c r="II18" s="59">
        <v>22.454999999999998</v>
      </c>
      <c r="IJ18" s="59">
        <v>46.173000000000002</v>
      </c>
      <c r="IK18" s="59">
        <v>8.9450000000000003</v>
      </c>
      <c r="IL18" s="59">
        <v>1.954</v>
      </c>
      <c r="IM18" s="59">
        <v>57.072000000000003</v>
      </c>
      <c r="IN18" s="59">
        <v>0.253</v>
      </c>
      <c r="IO18" s="59">
        <v>57.325000000000003</v>
      </c>
      <c r="IP18" s="59">
        <v>18.975000000000001</v>
      </c>
      <c r="IQ18" s="59">
        <v>22.95</v>
      </c>
    </row>
    <row r="19" spans="1:251">
      <c r="A19" s="9">
        <v>41426</v>
      </c>
      <c r="B19" s="59">
        <v>0</v>
      </c>
      <c r="C19" s="59">
        <v>56.79</v>
      </c>
      <c r="D19" s="59">
        <v>506.01</v>
      </c>
      <c r="E19" s="59">
        <v>82.356999999999999</v>
      </c>
      <c r="F19" s="59">
        <v>15.667</v>
      </c>
      <c r="G19" s="59">
        <v>604.03499999999997</v>
      </c>
      <c r="H19" s="59">
        <v>1.1619999999999999</v>
      </c>
      <c r="I19" s="59">
        <v>605.197</v>
      </c>
      <c r="J19" s="59">
        <v>390.96</v>
      </c>
      <c r="K19" s="59">
        <v>326.53500000000003</v>
      </c>
      <c r="L19" s="59">
        <v>215.86600000000001</v>
      </c>
      <c r="M19" s="59">
        <v>933.36099999999999</v>
      </c>
      <c r="N19" s="59">
        <v>69.498999999999995</v>
      </c>
      <c r="O19" s="59">
        <v>1002.861</v>
      </c>
      <c r="P19" s="59">
        <v>19.638000000000002</v>
      </c>
      <c r="Q19" s="59">
        <v>101.82</v>
      </c>
      <c r="R19" s="59">
        <v>217.08199999999999</v>
      </c>
      <c r="S19" s="59">
        <v>338.54</v>
      </c>
      <c r="T19" s="59">
        <v>282.22800000000001</v>
      </c>
      <c r="U19" s="59">
        <v>620.76800000000003</v>
      </c>
      <c r="V19" s="59">
        <v>2.8959999999999999</v>
      </c>
      <c r="W19" s="59">
        <v>3.58</v>
      </c>
      <c r="X19" s="59">
        <v>7.8780000000000001</v>
      </c>
      <c r="Y19" s="59">
        <v>14.353999999999999</v>
      </c>
      <c r="Z19" s="59">
        <v>73.320999999999998</v>
      </c>
      <c r="AA19" s="59">
        <v>87.674999999999997</v>
      </c>
      <c r="AB19" s="59">
        <v>0.47299999999999998</v>
      </c>
      <c r="AC19" s="59">
        <v>1.218</v>
      </c>
      <c r="AD19" s="59">
        <v>1.181</v>
      </c>
      <c r="AE19" s="59">
        <v>2.8719999999999999</v>
      </c>
      <c r="AF19" s="59">
        <v>2.56</v>
      </c>
      <c r="AG19" s="59">
        <v>5.4320000000000004</v>
      </c>
      <c r="AH19" s="59">
        <v>978.14200000000005</v>
      </c>
      <c r="AI19" s="59">
        <v>517.69399999999996</v>
      </c>
      <c r="AJ19" s="59">
        <v>458.07799999999997</v>
      </c>
      <c r="AK19" s="59">
        <v>1953.914</v>
      </c>
      <c r="AL19" s="59">
        <v>428.77</v>
      </c>
      <c r="AM19" s="59">
        <v>2382.6840000000002</v>
      </c>
      <c r="AN19" s="59">
        <v>0</v>
      </c>
      <c r="AO19" s="59">
        <v>0</v>
      </c>
      <c r="AP19" s="59">
        <v>0</v>
      </c>
      <c r="AQ19" s="59">
        <v>0</v>
      </c>
      <c r="AR19" s="59">
        <v>0</v>
      </c>
      <c r="AS19" s="59">
        <v>0</v>
      </c>
      <c r="AT19" s="59">
        <v>2.08</v>
      </c>
      <c r="AU19" s="59">
        <v>0.46</v>
      </c>
      <c r="AV19" s="59">
        <v>0</v>
      </c>
      <c r="AW19" s="59">
        <v>2.54</v>
      </c>
      <c r="AX19" s="59">
        <v>0</v>
      </c>
      <c r="AY19" s="59">
        <v>2.54</v>
      </c>
      <c r="AZ19" s="59">
        <v>11.851000000000001</v>
      </c>
      <c r="BA19" s="59">
        <v>9.0869999999999997</v>
      </c>
      <c r="BB19" s="59">
        <v>3.327</v>
      </c>
      <c r="BC19" s="59">
        <v>24.265000000000001</v>
      </c>
      <c r="BD19" s="59">
        <v>0.33900000000000002</v>
      </c>
      <c r="BE19" s="59">
        <v>24.603999999999999</v>
      </c>
      <c r="BF19" s="59">
        <v>6.1790000000000003</v>
      </c>
      <c r="BG19" s="59">
        <v>14.005000000000001</v>
      </c>
      <c r="BH19" s="59">
        <v>21.591999999999999</v>
      </c>
      <c r="BI19" s="59">
        <v>41.776000000000003</v>
      </c>
      <c r="BJ19" s="59">
        <v>6.383</v>
      </c>
      <c r="BK19" s="59">
        <v>48.158999999999999</v>
      </c>
      <c r="BL19" s="59">
        <v>0</v>
      </c>
      <c r="BM19" s="59">
        <v>3.625</v>
      </c>
      <c r="BN19" s="59">
        <v>18.856999999999999</v>
      </c>
      <c r="BO19" s="59">
        <v>22.481999999999999</v>
      </c>
      <c r="BP19" s="59">
        <v>33.972000000000001</v>
      </c>
      <c r="BQ19" s="59">
        <v>56.454000000000001</v>
      </c>
      <c r="BR19" s="59">
        <v>0</v>
      </c>
      <c r="BS19" s="59">
        <v>0</v>
      </c>
      <c r="BT19" s="59">
        <v>3.0289999999999999</v>
      </c>
      <c r="BU19" s="59">
        <v>3.0289999999999999</v>
      </c>
      <c r="BV19" s="59">
        <v>4.8319999999999999</v>
      </c>
      <c r="BW19" s="59">
        <v>7.8609999999999998</v>
      </c>
      <c r="BX19" s="59">
        <v>0</v>
      </c>
      <c r="BY19" s="59">
        <v>0</v>
      </c>
      <c r="BZ19" s="59">
        <v>0</v>
      </c>
      <c r="CA19" s="59">
        <v>0</v>
      </c>
      <c r="CB19" s="59">
        <v>0</v>
      </c>
      <c r="CC19" s="59">
        <v>0</v>
      </c>
      <c r="CD19" s="59">
        <v>20.11</v>
      </c>
      <c r="CE19" s="59">
        <v>27.178000000000001</v>
      </c>
      <c r="CF19" s="59">
        <v>46.804000000000002</v>
      </c>
      <c r="CG19" s="59">
        <v>94.091999999999999</v>
      </c>
      <c r="CH19" s="59">
        <v>45.526000000000003</v>
      </c>
      <c r="CI19" s="59">
        <v>139.61699999999999</v>
      </c>
      <c r="CJ19" s="59">
        <v>0</v>
      </c>
      <c r="CK19" s="59">
        <v>0</v>
      </c>
      <c r="CL19" s="59">
        <v>0</v>
      </c>
      <c r="CM19" s="59">
        <v>0</v>
      </c>
      <c r="CN19" s="59">
        <v>0</v>
      </c>
      <c r="CO19" s="59">
        <v>0</v>
      </c>
      <c r="CP19" s="59">
        <v>4.0330000000000004</v>
      </c>
      <c r="CQ19" s="59">
        <v>7.4999999999999997E-2</v>
      </c>
      <c r="CR19" s="59">
        <v>0</v>
      </c>
      <c r="CS19" s="59">
        <v>4.1079999999999997</v>
      </c>
      <c r="CT19" s="59">
        <v>0</v>
      </c>
      <c r="CU19" s="59">
        <v>4.1079999999999997</v>
      </c>
      <c r="CV19" s="59">
        <v>14.968</v>
      </c>
      <c r="CW19" s="59">
        <v>10.859</v>
      </c>
      <c r="CX19" s="59">
        <v>2.6760000000000002</v>
      </c>
      <c r="CY19" s="59">
        <v>28.501999999999999</v>
      </c>
      <c r="CZ19" s="59">
        <v>0.314</v>
      </c>
      <c r="DA19" s="59">
        <v>28.815999999999999</v>
      </c>
      <c r="DB19" s="59">
        <v>16.149000000000001</v>
      </c>
      <c r="DC19" s="59">
        <v>23.7</v>
      </c>
      <c r="DD19" s="59">
        <v>18.202999999999999</v>
      </c>
      <c r="DE19" s="59">
        <v>58.052</v>
      </c>
      <c r="DF19" s="59">
        <v>4.8899999999999997</v>
      </c>
      <c r="DG19" s="59">
        <v>62.942</v>
      </c>
      <c r="DH19" s="59">
        <v>2.6869999999999998</v>
      </c>
      <c r="DI19" s="59">
        <v>7.1369999999999996</v>
      </c>
      <c r="DJ19" s="59">
        <v>16.187999999999999</v>
      </c>
      <c r="DK19" s="59">
        <v>26.010999999999999</v>
      </c>
      <c r="DL19" s="59">
        <v>15.404999999999999</v>
      </c>
      <c r="DM19" s="59">
        <v>41.415999999999997</v>
      </c>
      <c r="DN19" s="59">
        <v>0</v>
      </c>
      <c r="DO19" s="59">
        <v>0</v>
      </c>
      <c r="DP19" s="59">
        <v>2.056</v>
      </c>
      <c r="DQ19" s="59">
        <v>2.056</v>
      </c>
      <c r="DR19" s="59">
        <v>4.5999999999999996</v>
      </c>
      <c r="DS19" s="59">
        <v>6.6559999999999997</v>
      </c>
      <c r="DT19" s="59">
        <v>0</v>
      </c>
      <c r="DU19" s="59">
        <v>0</v>
      </c>
      <c r="DV19" s="59">
        <v>0.629</v>
      </c>
      <c r="DW19" s="59">
        <v>0.629</v>
      </c>
      <c r="DX19" s="59">
        <v>0</v>
      </c>
      <c r="DY19" s="59">
        <v>0.629</v>
      </c>
      <c r="DZ19" s="59">
        <v>37.837000000000003</v>
      </c>
      <c r="EA19" s="59">
        <v>41.771000000000001</v>
      </c>
      <c r="EB19" s="59">
        <v>39.750999999999998</v>
      </c>
      <c r="EC19" s="59">
        <v>119.358</v>
      </c>
      <c r="ED19" s="59">
        <v>25.209</v>
      </c>
      <c r="EE19" s="59">
        <v>144.56700000000001</v>
      </c>
      <c r="EF19" s="59">
        <v>0</v>
      </c>
      <c r="EG19" s="59">
        <v>0</v>
      </c>
      <c r="EH19" s="59">
        <v>0</v>
      </c>
      <c r="EI19" s="59">
        <v>0</v>
      </c>
      <c r="EJ19" s="59">
        <v>0</v>
      </c>
      <c r="EK19" s="59">
        <v>0</v>
      </c>
      <c r="EL19" s="59">
        <v>6.1130000000000004</v>
      </c>
      <c r="EM19" s="59">
        <v>0.53500000000000003</v>
      </c>
      <c r="EN19" s="59">
        <v>0</v>
      </c>
      <c r="EO19" s="59">
        <v>6.6479999999999997</v>
      </c>
      <c r="EP19" s="59">
        <v>0</v>
      </c>
      <c r="EQ19" s="59">
        <v>6.6479999999999997</v>
      </c>
      <c r="ER19" s="59">
        <v>26.818999999999999</v>
      </c>
      <c r="ES19" s="59">
        <v>19.946000000000002</v>
      </c>
      <c r="ET19" s="59">
        <v>6.0019999999999998</v>
      </c>
      <c r="EU19" s="59">
        <v>52.767000000000003</v>
      </c>
      <c r="EV19" s="59">
        <v>0.65200000000000002</v>
      </c>
      <c r="EW19" s="59">
        <v>53.42</v>
      </c>
      <c r="EX19" s="59">
        <v>22.327999999999999</v>
      </c>
      <c r="EY19" s="59">
        <v>37.706000000000003</v>
      </c>
      <c r="EZ19" s="59">
        <v>39.795000000000002</v>
      </c>
      <c r="FA19" s="59">
        <v>99.828000000000003</v>
      </c>
      <c r="FB19" s="59">
        <v>11.273</v>
      </c>
      <c r="FC19" s="59">
        <v>111.101</v>
      </c>
      <c r="FD19" s="59">
        <v>2.6869999999999998</v>
      </c>
      <c r="FE19" s="59">
        <v>10.762</v>
      </c>
      <c r="FF19" s="59">
        <v>35.045000000000002</v>
      </c>
      <c r="FG19" s="59">
        <v>48.493000000000002</v>
      </c>
      <c r="FH19" s="59">
        <v>49.377000000000002</v>
      </c>
      <c r="FI19" s="59">
        <v>97.87</v>
      </c>
      <c r="FJ19" s="59">
        <v>0</v>
      </c>
      <c r="FK19" s="59">
        <v>0</v>
      </c>
      <c r="FL19" s="59">
        <v>5.0839999999999996</v>
      </c>
      <c r="FM19" s="59">
        <v>5.0839999999999996</v>
      </c>
      <c r="FN19" s="59">
        <v>9.4320000000000004</v>
      </c>
      <c r="FO19" s="59">
        <v>14.516999999999999</v>
      </c>
      <c r="FP19" s="59">
        <v>0</v>
      </c>
      <c r="FQ19" s="59">
        <v>0</v>
      </c>
      <c r="FR19" s="59">
        <v>0.629</v>
      </c>
      <c r="FS19" s="59">
        <v>0.629</v>
      </c>
      <c r="FT19" s="59">
        <v>0</v>
      </c>
      <c r="FU19" s="59">
        <v>0.629</v>
      </c>
      <c r="FV19" s="59">
        <v>57.947000000000003</v>
      </c>
      <c r="FW19" s="59">
        <v>68.947999999999993</v>
      </c>
      <c r="FX19" s="59">
        <v>86.555000000000007</v>
      </c>
      <c r="FY19" s="59">
        <v>213.45</v>
      </c>
      <c r="FZ19" s="59">
        <v>70.734999999999999</v>
      </c>
      <c r="GA19" s="59">
        <v>284.185</v>
      </c>
      <c r="GB19" s="59">
        <v>5.6000000000000001E-2</v>
      </c>
      <c r="GC19" s="59">
        <v>0</v>
      </c>
      <c r="GD19" s="59">
        <v>0</v>
      </c>
      <c r="GE19" s="59">
        <v>5.6000000000000001E-2</v>
      </c>
      <c r="GF19" s="59">
        <v>0</v>
      </c>
      <c r="GG19" s="59">
        <v>5.6000000000000001E-2</v>
      </c>
      <c r="GH19" s="59">
        <v>3.16</v>
      </c>
      <c r="GI19" s="59">
        <v>0</v>
      </c>
      <c r="GJ19" s="59">
        <v>0</v>
      </c>
      <c r="GK19" s="59">
        <v>3.16</v>
      </c>
      <c r="GL19" s="59">
        <v>0</v>
      </c>
      <c r="GM19" s="59">
        <v>3.16</v>
      </c>
      <c r="GN19" s="59">
        <v>3.4670000000000001</v>
      </c>
      <c r="GO19" s="59">
        <v>5.9169999999999998</v>
      </c>
      <c r="GP19" s="59">
        <v>1.927</v>
      </c>
      <c r="GQ19" s="59">
        <v>11.31</v>
      </c>
      <c r="GR19" s="59">
        <v>0</v>
      </c>
      <c r="GS19" s="59">
        <v>11.31</v>
      </c>
      <c r="GT19" s="59">
        <v>1.2190000000000001</v>
      </c>
      <c r="GU19" s="59">
        <v>4.5439999999999996</v>
      </c>
      <c r="GV19" s="59">
        <v>4.4260000000000002</v>
      </c>
      <c r="GW19" s="59">
        <v>10.189</v>
      </c>
      <c r="GX19" s="59">
        <v>0.95199999999999996</v>
      </c>
      <c r="GY19" s="59">
        <v>11.141999999999999</v>
      </c>
      <c r="GZ19" s="59">
        <v>0.70099999999999996</v>
      </c>
      <c r="HA19" s="59">
        <v>0.66500000000000004</v>
      </c>
      <c r="HB19" s="59">
        <v>2.8530000000000002</v>
      </c>
      <c r="HC19" s="59">
        <v>4.2190000000000003</v>
      </c>
      <c r="HD19" s="59">
        <v>4.2119999999999997</v>
      </c>
      <c r="HE19" s="59">
        <v>8.4309999999999992</v>
      </c>
      <c r="HF19" s="59">
        <v>0</v>
      </c>
      <c r="HG19" s="59">
        <v>0.28499999999999998</v>
      </c>
      <c r="HH19" s="59">
        <v>0.37</v>
      </c>
      <c r="HI19" s="59">
        <v>0.65500000000000003</v>
      </c>
      <c r="HJ19" s="59">
        <v>0.88400000000000001</v>
      </c>
      <c r="HK19" s="59">
        <v>1.5389999999999999</v>
      </c>
      <c r="HL19" s="59">
        <v>0</v>
      </c>
      <c r="HM19" s="59">
        <v>0</v>
      </c>
      <c r="HN19" s="59">
        <v>0</v>
      </c>
      <c r="HO19" s="59">
        <v>0</v>
      </c>
      <c r="HP19" s="59">
        <v>0</v>
      </c>
      <c r="HQ19" s="59">
        <v>0</v>
      </c>
      <c r="HR19" s="59">
        <v>8.6020000000000003</v>
      </c>
      <c r="HS19" s="59">
        <v>11.412000000000001</v>
      </c>
      <c r="HT19" s="59">
        <v>9.5760000000000005</v>
      </c>
      <c r="HU19" s="59">
        <v>29.59</v>
      </c>
      <c r="HV19" s="59">
        <v>6.0490000000000004</v>
      </c>
      <c r="HW19" s="59">
        <v>35.637999999999998</v>
      </c>
      <c r="HX19" s="59">
        <v>4.0750000000000002</v>
      </c>
      <c r="HY19" s="59">
        <v>0</v>
      </c>
      <c r="HZ19" s="59">
        <v>0</v>
      </c>
      <c r="IA19" s="59">
        <v>4.0750000000000002</v>
      </c>
      <c r="IB19" s="59">
        <v>0</v>
      </c>
      <c r="IC19" s="59">
        <v>4.0750000000000002</v>
      </c>
      <c r="ID19" s="59">
        <v>18.48</v>
      </c>
      <c r="IE19" s="59">
        <v>1.153</v>
      </c>
      <c r="IF19" s="59">
        <v>0</v>
      </c>
      <c r="IG19" s="59">
        <v>19.632999999999999</v>
      </c>
      <c r="IH19" s="59">
        <v>0</v>
      </c>
      <c r="II19" s="59">
        <v>19.632999999999999</v>
      </c>
      <c r="IJ19" s="59">
        <v>42.389000000000003</v>
      </c>
      <c r="IK19" s="59">
        <v>16.553999999999998</v>
      </c>
      <c r="IL19" s="59">
        <v>4.8289999999999997</v>
      </c>
      <c r="IM19" s="59">
        <v>63.771999999999998</v>
      </c>
      <c r="IN19" s="59">
        <v>0.35499999999999998</v>
      </c>
      <c r="IO19" s="59">
        <v>64.126999999999995</v>
      </c>
      <c r="IP19" s="59">
        <v>27.414000000000001</v>
      </c>
      <c r="IQ19" s="59">
        <v>21.641999999999999</v>
      </c>
    </row>
    <row r="20" spans="1:251">
      <c r="A20" s="9">
        <v>41791</v>
      </c>
      <c r="B20" s="59">
        <v>1.0269999999999999</v>
      </c>
      <c r="C20" s="59">
        <v>56.555999999999997</v>
      </c>
      <c r="D20" s="59">
        <v>510.88900000000001</v>
      </c>
      <c r="E20" s="59">
        <v>81.983999999999995</v>
      </c>
      <c r="F20" s="59">
        <v>15.044</v>
      </c>
      <c r="G20" s="59">
        <v>607.91700000000003</v>
      </c>
      <c r="H20" s="59">
        <v>1.7609999999999999</v>
      </c>
      <c r="I20" s="59">
        <v>609.678</v>
      </c>
      <c r="J20" s="59">
        <v>424.01</v>
      </c>
      <c r="K20" s="59">
        <v>340.28300000000002</v>
      </c>
      <c r="L20" s="59">
        <v>180.08099999999999</v>
      </c>
      <c r="M20" s="59">
        <v>944.37400000000002</v>
      </c>
      <c r="N20" s="59">
        <v>62.841999999999999</v>
      </c>
      <c r="O20" s="59">
        <v>1007.217</v>
      </c>
      <c r="P20" s="59">
        <v>21.039000000000001</v>
      </c>
      <c r="Q20" s="59">
        <v>99.483000000000004</v>
      </c>
      <c r="R20" s="59">
        <v>243.94300000000001</v>
      </c>
      <c r="S20" s="59">
        <v>364.46499999999997</v>
      </c>
      <c r="T20" s="59">
        <v>283.10599999999999</v>
      </c>
      <c r="U20" s="59">
        <v>647.572</v>
      </c>
      <c r="V20" s="59">
        <v>1.671</v>
      </c>
      <c r="W20" s="59">
        <v>4.282</v>
      </c>
      <c r="X20" s="59">
        <v>12.082000000000001</v>
      </c>
      <c r="Y20" s="59">
        <v>18.035</v>
      </c>
      <c r="Z20" s="59">
        <v>75.281000000000006</v>
      </c>
      <c r="AA20" s="59">
        <v>93.316000000000003</v>
      </c>
      <c r="AB20" s="59">
        <v>0</v>
      </c>
      <c r="AC20" s="59">
        <v>0.99099999999999999</v>
      </c>
      <c r="AD20" s="59">
        <v>1.1930000000000001</v>
      </c>
      <c r="AE20" s="59">
        <v>2.1840000000000002</v>
      </c>
      <c r="AF20" s="59">
        <v>2.6150000000000002</v>
      </c>
      <c r="AG20" s="59">
        <v>4.7990000000000004</v>
      </c>
      <c r="AH20" s="59">
        <v>1014.7430000000001</v>
      </c>
      <c r="AI20" s="59">
        <v>528.65200000000004</v>
      </c>
      <c r="AJ20" s="59">
        <v>452.81299999999999</v>
      </c>
      <c r="AK20" s="59">
        <v>1996.2090000000001</v>
      </c>
      <c r="AL20" s="59">
        <v>426.63200000000001</v>
      </c>
      <c r="AM20" s="59">
        <v>2422.8409999999999</v>
      </c>
      <c r="AN20" s="59">
        <v>0.435</v>
      </c>
      <c r="AO20" s="59">
        <v>0</v>
      </c>
      <c r="AP20" s="59">
        <v>0</v>
      </c>
      <c r="AQ20" s="59">
        <v>0.435</v>
      </c>
      <c r="AR20" s="59">
        <v>0</v>
      </c>
      <c r="AS20" s="59">
        <v>0.435</v>
      </c>
      <c r="AT20" s="59">
        <v>1.7829999999999999</v>
      </c>
      <c r="AU20" s="59">
        <v>0</v>
      </c>
      <c r="AV20" s="59">
        <v>0.59699999999999998</v>
      </c>
      <c r="AW20" s="59">
        <v>2.379</v>
      </c>
      <c r="AX20" s="59">
        <v>0</v>
      </c>
      <c r="AY20" s="59">
        <v>2.379</v>
      </c>
      <c r="AZ20" s="59">
        <v>9.016</v>
      </c>
      <c r="BA20" s="59">
        <v>7.9939999999999998</v>
      </c>
      <c r="BB20" s="59">
        <v>2.2040000000000002</v>
      </c>
      <c r="BC20" s="59">
        <v>19.213000000000001</v>
      </c>
      <c r="BD20" s="59">
        <v>0.21299999999999999</v>
      </c>
      <c r="BE20" s="59">
        <v>19.425999999999998</v>
      </c>
      <c r="BF20" s="59">
        <v>9.3870000000000005</v>
      </c>
      <c r="BG20" s="59">
        <v>18.463000000000001</v>
      </c>
      <c r="BH20" s="59">
        <v>20.986999999999998</v>
      </c>
      <c r="BI20" s="59">
        <v>48.837000000000003</v>
      </c>
      <c r="BJ20" s="59">
        <v>10.692</v>
      </c>
      <c r="BK20" s="59">
        <v>59.529000000000003</v>
      </c>
      <c r="BL20" s="59">
        <v>1.1240000000000001</v>
      </c>
      <c r="BM20" s="59">
        <v>4.6769999999999996</v>
      </c>
      <c r="BN20" s="59">
        <v>16.689</v>
      </c>
      <c r="BO20" s="59">
        <v>22.49</v>
      </c>
      <c r="BP20" s="59">
        <v>31.155000000000001</v>
      </c>
      <c r="BQ20" s="59">
        <v>53.645000000000003</v>
      </c>
      <c r="BR20" s="59">
        <v>0</v>
      </c>
      <c r="BS20" s="59">
        <v>0.36</v>
      </c>
      <c r="BT20" s="59">
        <v>0.72299999999999998</v>
      </c>
      <c r="BU20" s="59">
        <v>1.083</v>
      </c>
      <c r="BV20" s="59">
        <v>6.8659999999999997</v>
      </c>
      <c r="BW20" s="59">
        <v>7.9489999999999998</v>
      </c>
      <c r="BX20" s="59">
        <v>0</v>
      </c>
      <c r="BY20" s="59">
        <v>0</v>
      </c>
      <c r="BZ20" s="59">
        <v>0</v>
      </c>
      <c r="CA20" s="59">
        <v>0</v>
      </c>
      <c r="CB20" s="59">
        <v>0</v>
      </c>
      <c r="CC20" s="59">
        <v>0</v>
      </c>
      <c r="CD20" s="59">
        <v>21.744</v>
      </c>
      <c r="CE20" s="59">
        <v>31.495000000000001</v>
      </c>
      <c r="CF20" s="59">
        <v>41.198999999999998</v>
      </c>
      <c r="CG20" s="59">
        <v>94.438000000000002</v>
      </c>
      <c r="CH20" s="59">
        <v>48.926000000000002</v>
      </c>
      <c r="CI20" s="59">
        <v>143.364</v>
      </c>
      <c r="CJ20" s="59">
        <v>0.218</v>
      </c>
      <c r="CK20" s="59">
        <v>0.624</v>
      </c>
      <c r="CL20" s="59">
        <v>0</v>
      </c>
      <c r="CM20" s="59">
        <v>0.84299999999999997</v>
      </c>
      <c r="CN20" s="59">
        <v>0</v>
      </c>
      <c r="CO20" s="59">
        <v>0.84299999999999997</v>
      </c>
      <c r="CP20" s="59">
        <v>3.976</v>
      </c>
      <c r="CQ20" s="59">
        <v>1.038</v>
      </c>
      <c r="CR20" s="59">
        <v>0</v>
      </c>
      <c r="CS20" s="59">
        <v>5.0140000000000002</v>
      </c>
      <c r="CT20" s="59">
        <v>0</v>
      </c>
      <c r="CU20" s="59">
        <v>5.0140000000000002</v>
      </c>
      <c r="CV20" s="59">
        <v>12.622</v>
      </c>
      <c r="CW20" s="59">
        <v>12.587999999999999</v>
      </c>
      <c r="CX20" s="59">
        <v>1.7330000000000001</v>
      </c>
      <c r="CY20" s="59">
        <v>26.943000000000001</v>
      </c>
      <c r="CZ20" s="59">
        <v>0</v>
      </c>
      <c r="DA20" s="59">
        <v>26.943000000000001</v>
      </c>
      <c r="DB20" s="59">
        <v>10.547000000000001</v>
      </c>
      <c r="DC20" s="59">
        <v>27.315999999999999</v>
      </c>
      <c r="DD20" s="59">
        <v>21.914000000000001</v>
      </c>
      <c r="DE20" s="59">
        <v>59.777000000000001</v>
      </c>
      <c r="DF20" s="59">
        <v>5.1340000000000003</v>
      </c>
      <c r="DG20" s="59">
        <v>64.911000000000001</v>
      </c>
      <c r="DH20" s="59">
        <v>1.946</v>
      </c>
      <c r="DI20" s="59">
        <v>3.532</v>
      </c>
      <c r="DJ20" s="59">
        <v>15.259</v>
      </c>
      <c r="DK20" s="59">
        <v>20.736999999999998</v>
      </c>
      <c r="DL20" s="59">
        <v>17.280999999999999</v>
      </c>
      <c r="DM20" s="59">
        <v>38.018000000000001</v>
      </c>
      <c r="DN20" s="59">
        <v>1.0189999999999999</v>
      </c>
      <c r="DO20" s="59">
        <v>0.46600000000000003</v>
      </c>
      <c r="DP20" s="59">
        <v>1.39</v>
      </c>
      <c r="DQ20" s="59">
        <v>2.875</v>
      </c>
      <c r="DR20" s="59">
        <v>6.1189999999999998</v>
      </c>
      <c r="DS20" s="59">
        <v>8.9949999999999992</v>
      </c>
      <c r="DT20" s="59">
        <v>0.32</v>
      </c>
      <c r="DU20" s="59">
        <v>0</v>
      </c>
      <c r="DV20" s="59">
        <v>0</v>
      </c>
      <c r="DW20" s="59">
        <v>0.32</v>
      </c>
      <c r="DX20" s="59">
        <v>0.27200000000000002</v>
      </c>
      <c r="DY20" s="59">
        <v>0.59199999999999997</v>
      </c>
      <c r="DZ20" s="59">
        <v>30.649000000000001</v>
      </c>
      <c r="EA20" s="59">
        <v>45.564</v>
      </c>
      <c r="EB20" s="59">
        <v>40.295999999999999</v>
      </c>
      <c r="EC20" s="59">
        <v>116.51</v>
      </c>
      <c r="ED20" s="59">
        <v>28.806000000000001</v>
      </c>
      <c r="EE20" s="59">
        <v>145.316</v>
      </c>
      <c r="EF20" s="59">
        <v>0.65300000000000002</v>
      </c>
      <c r="EG20" s="59">
        <v>0.624</v>
      </c>
      <c r="EH20" s="59">
        <v>0</v>
      </c>
      <c r="EI20" s="59">
        <v>1.2769999999999999</v>
      </c>
      <c r="EJ20" s="59">
        <v>0</v>
      </c>
      <c r="EK20" s="59">
        <v>1.2769999999999999</v>
      </c>
      <c r="EL20" s="59">
        <v>5.758</v>
      </c>
      <c r="EM20" s="59">
        <v>1.038</v>
      </c>
      <c r="EN20" s="59">
        <v>0.59699999999999998</v>
      </c>
      <c r="EO20" s="59">
        <v>7.3940000000000001</v>
      </c>
      <c r="EP20" s="59">
        <v>0</v>
      </c>
      <c r="EQ20" s="59">
        <v>7.3940000000000001</v>
      </c>
      <c r="ER20" s="59">
        <v>21.637</v>
      </c>
      <c r="ES20" s="59">
        <v>20.582000000000001</v>
      </c>
      <c r="ET20" s="59">
        <v>3.9359999999999999</v>
      </c>
      <c r="EU20" s="59">
        <v>46.155999999999999</v>
      </c>
      <c r="EV20" s="59">
        <v>0.21299999999999999</v>
      </c>
      <c r="EW20" s="59">
        <v>46.369</v>
      </c>
      <c r="EX20" s="59">
        <v>19.934000000000001</v>
      </c>
      <c r="EY20" s="59">
        <v>45.779000000000003</v>
      </c>
      <c r="EZ20" s="59">
        <v>42.9</v>
      </c>
      <c r="FA20" s="59">
        <v>108.614</v>
      </c>
      <c r="FB20" s="59">
        <v>15.826000000000001</v>
      </c>
      <c r="FC20" s="59">
        <v>124.44</v>
      </c>
      <c r="FD20" s="59">
        <v>3.07</v>
      </c>
      <c r="FE20" s="59">
        <v>8.2089999999999996</v>
      </c>
      <c r="FF20" s="59">
        <v>31.948</v>
      </c>
      <c r="FG20" s="59">
        <v>43.226999999999997</v>
      </c>
      <c r="FH20" s="59">
        <v>48.436</v>
      </c>
      <c r="FI20" s="59">
        <v>91.662999999999997</v>
      </c>
      <c r="FJ20" s="59">
        <v>1.0189999999999999</v>
      </c>
      <c r="FK20" s="59">
        <v>0.82599999999999996</v>
      </c>
      <c r="FL20" s="59">
        <v>2.113</v>
      </c>
      <c r="FM20" s="59">
        <v>3.9590000000000001</v>
      </c>
      <c r="FN20" s="59">
        <v>12.984999999999999</v>
      </c>
      <c r="FO20" s="59">
        <v>16.943999999999999</v>
      </c>
      <c r="FP20" s="59">
        <v>0.32</v>
      </c>
      <c r="FQ20" s="59">
        <v>0</v>
      </c>
      <c r="FR20" s="59">
        <v>0</v>
      </c>
      <c r="FS20" s="59">
        <v>0.32</v>
      </c>
      <c r="FT20" s="59">
        <v>0.27200000000000002</v>
      </c>
      <c r="FU20" s="59">
        <v>0.59199999999999997</v>
      </c>
      <c r="FV20" s="59">
        <v>52.393000000000001</v>
      </c>
      <c r="FW20" s="59">
        <v>77.058999999999997</v>
      </c>
      <c r="FX20" s="59">
        <v>81.495000000000005</v>
      </c>
      <c r="FY20" s="59">
        <v>210.947</v>
      </c>
      <c r="FZ20" s="59">
        <v>77.731999999999999</v>
      </c>
      <c r="GA20" s="59">
        <v>288.67899999999997</v>
      </c>
      <c r="GB20" s="59">
        <v>0</v>
      </c>
      <c r="GC20" s="59">
        <v>0</v>
      </c>
      <c r="GD20" s="59">
        <v>0</v>
      </c>
      <c r="GE20" s="59">
        <v>0</v>
      </c>
      <c r="GF20" s="59">
        <v>0</v>
      </c>
      <c r="GG20" s="59">
        <v>0</v>
      </c>
      <c r="GH20" s="59">
        <v>2.6739999999999999</v>
      </c>
      <c r="GI20" s="59">
        <v>0.65400000000000003</v>
      </c>
      <c r="GJ20" s="59">
        <v>0</v>
      </c>
      <c r="GK20" s="59">
        <v>3.3279999999999998</v>
      </c>
      <c r="GL20" s="59">
        <v>0</v>
      </c>
      <c r="GM20" s="59">
        <v>3.3279999999999998</v>
      </c>
      <c r="GN20" s="59">
        <v>6.3019999999999996</v>
      </c>
      <c r="GO20" s="59">
        <v>7.1680000000000001</v>
      </c>
      <c r="GP20" s="59">
        <v>1.429</v>
      </c>
      <c r="GQ20" s="59">
        <v>14.898999999999999</v>
      </c>
      <c r="GR20" s="59">
        <v>0</v>
      </c>
      <c r="GS20" s="59">
        <v>14.898999999999999</v>
      </c>
      <c r="GT20" s="59">
        <v>2.5059999999999998</v>
      </c>
      <c r="GU20" s="59">
        <v>7.5090000000000003</v>
      </c>
      <c r="GV20" s="59">
        <v>3.492</v>
      </c>
      <c r="GW20" s="59">
        <v>13.507999999999999</v>
      </c>
      <c r="GX20" s="59">
        <v>1.7450000000000001</v>
      </c>
      <c r="GY20" s="59">
        <v>15.252000000000001</v>
      </c>
      <c r="GZ20" s="59">
        <v>0.39100000000000001</v>
      </c>
      <c r="HA20" s="59">
        <v>2.0369999999999999</v>
      </c>
      <c r="HB20" s="59">
        <v>3.3420000000000001</v>
      </c>
      <c r="HC20" s="59">
        <v>5.7709999999999999</v>
      </c>
      <c r="HD20" s="59">
        <v>3.53</v>
      </c>
      <c r="HE20" s="59">
        <v>9.3010000000000002</v>
      </c>
      <c r="HF20" s="59">
        <v>0</v>
      </c>
      <c r="HG20" s="59">
        <v>8.4000000000000005E-2</v>
      </c>
      <c r="HH20" s="59">
        <v>0.38300000000000001</v>
      </c>
      <c r="HI20" s="59">
        <v>0.46700000000000003</v>
      </c>
      <c r="HJ20" s="59">
        <v>0.14799999999999999</v>
      </c>
      <c r="HK20" s="59">
        <v>0.61499999999999999</v>
      </c>
      <c r="HL20" s="59">
        <v>0</v>
      </c>
      <c r="HM20" s="59">
        <v>0</v>
      </c>
      <c r="HN20" s="59">
        <v>0</v>
      </c>
      <c r="HO20" s="59">
        <v>0</v>
      </c>
      <c r="HP20" s="59">
        <v>0</v>
      </c>
      <c r="HQ20" s="59">
        <v>0</v>
      </c>
      <c r="HR20" s="59">
        <v>11.874000000000001</v>
      </c>
      <c r="HS20" s="59">
        <v>17.452000000000002</v>
      </c>
      <c r="HT20" s="59">
        <v>8.6460000000000008</v>
      </c>
      <c r="HU20" s="59">
        <v>37.972000000000001</v>
      </c>
      <c r="HV20" s="59">
        <v>5.4219999999999997</v>
      </c>
      <c r="HW20" s="59">
        <v>43.393999999999998</v>
      </c>
      <c r="HX20" s="59">
        <v>4.1589999999999998</v>
      </c>
      <c r="HY20" s="59">
        <v>0</v>
      </c>
      <c r="HZ20" s="59">
        <v>0.309</v>
      </c>
      <c r="IA20" s="59">
        <v>4.4669999999999996</v>
      </c>
      <c r="IB20" s="59">
        <v>0</v>
      </c>
      <c r="IC20" s="59">
        <v>4.4669999999999996</v>
      </c>
      <c r="ID20" s="59">
        <v>20.134</v>
      </c>
      <c r="IE20" s="59">
        <v>0.93899999999999995</v>
      </c>
      <c r="IF20" s="59">
        <v>0</v>
      </c>
      <c r="IG20" s="59">
        <v>21.073</v>
      </c>
      <c r="IH20" s="59">
        <v>0</v>
      </c>
      <c r="II20" s="59">
        <v>21.073</v>
      </c>
      <c r="IJ20" s="59">
        <v>38.173999999999999</v>
      </c>
      <c r="IK20" s="59">
        <v>19.297999999999998</v>
      </c>
      <c r="IL20" s="59">
        <v>2.59</v>
      </c>
      <c r="IM20" s="59">
        <v>60.061999999999998</v>
      </c>
      <c r="IN20" s="59">
        <v>0</v>
      </c>
      <c r="IO20" s="59">
        <v>60.061999999999998</v>
      </c>
      <c r="IP20" s="59">
        <v>21.92</v>
      </c>
      <c r="IQ20" s="59">
        <v>17.288</v>
      </c>
    </row>
    <row r="21" spans="1:251">
      <c r="A21" s="9">
        <v>42156</v>
      </c>
      <c r="B21" s="59">
        <v>0</v>
      </c>
      <c r="C21" s="59">
        <v>52.371000000000002</v>
      </c>
      <c r="D21" s="59">
        <v>533.65599999999995</v>
      </c>
      <c r="E21" s="59">
        <v>85.980999999999995</v>
      </c>
      <c r="F21" s="59">
        <v>14.53</v>
      </c>
      <c r="G21" s="59">
        <v>634.16600000000005</v>
      </c>
      <c r="H21" s="59">
        <v>2.0089999999999999</v>
      </c>
      <c r="I21" s="59">
        <v>636.17499999999995</v>
      </c>
      <c r="J21" s="59">
        <v>408.50099999999998</v>
      </c>
      <c r="K21" s="59">
        <v>340.92500000000001</v>
      </c>
      <c r="L21" s="59">
        <v>205.2</v>
      </c>
      <c r="M21" s="59">
        <v>954.62599999999998</v>
      </c>
      <c r="N21" s="59">
        <v>65.260000000000005</v>
      </c>
      <c r="O21" s="59">
        <v>1019.886</v>
      </c>
      <c r="P21" s="59">
        <v>21.445</v>
      </c>
      <c r="Q21" s="59">
        <v>103.764</v>
      </c>
      <c r="R21" s="59">
        <v>230.435</v>
      </c>
      <c r="S21" s="59">
        <v>355.64400000000001</v>
      </c>
      <c r="T21" s="59">
        <v>308.93</v>
      </c>
      <c r="U21" s="59">
        <v>664.57399999999996</v>
      </c>
      <c r="V21" s="59">
        <v>1.163</v>
      </c>
      <c r="W21" s="59">
        <v>4.9009999999999998</v>
      </c>
      <c r="X21" s="59">
        <v>9.9149999999999991</v>
      </c>
      <c r="Y21" s="59">
        <v>15.978</v>
      </c>
      <c r="Z21" s="59">
        <v>74.085999999999999</v>
      </c>
      <c r="AA21" s="59">
        <v>90.064999999999998</v>
      </c>
      <c r="AB21" s="59">
        <v>0</v>
      </c>
      <c r="AC21" s="59">
        <v>1.923</v>
      </c>
      <c r="AD21" s="59">
        <v>1.2430000000000001</v>
      </c>
      <c r="AE21" s="59">
        <v>3.1659999999999999</v>
      </c>
      <c r="AF21" s="59">
        <v>0.41499999999999998</v>
      </c>
      <c r="AG21" s="59">
        <v>3.581</v>
      </c>
      <c r="AH21" s="59">
        <v>1015.428</v>
      </c>
      <c r="AI21" s="59">
        <v>539.63400000000001</v>
      </c>
      <c r="AJ21" s="59">
        <v>461.726</v>
      </c>
      <c r="AK21" s="59">
        <v>2016.788</v>
      </c>
      <c r="AL21" s="59">
        <v>450.7</v>
      </c>
      <c r="AM21" s="59">
        <v>2467.4879999999998</v>
      </c>
      <c r="AN21" s="59">
        <v>0</v>
      </c>
      <c r="AO21" s="59">
        <v>0</v>
      </c>
      <c r="AP21" s="59">
        <v>0</v>
      </c>
      <c r="AQ21" s="59">
        <v>0</v>
      </c>
      <c r="AR21" s="59">
        <v>0</v>
      </c>
      <c r="AS21" s="59">
        <v>0</v>
      </c>
      <c r="AT21" s="59">
        <v>1.7569999999999999</v>
      </c>
      <c r="AU21" s="59">
        <v>0.11600000000000001</v>
      </c>
      <c r="AV21" s="59">
        <v>0</v>
      </c>
      <c r="AW21" s="59">
        <v>1.873</v>
      </c>
      <c r="AX21" s="59">
        <v>0</v>
      </c>
      <c r="AY21" s="59">
        <v>1.873</v>
      </c>
      <c r="AZ21" s="59">
        <v>13.537000000000001</v>
      </c>
      <c r="BA21" s="59">
        <v>8.9710000000000001</v>
      </c>
      <c r="BB21" s="59">
        <v>2.0259999999999998</v>
      </c>
      <c r="BC21" s="59">
        <v>24.533999999999999</v>
      </c>
      <c r="BD21" s="59">
        <v>0</v>
      </c>
      <c r="BE21" s="59">
        <v>24.533999999999999</v>
      </c>
      <c r="BF21" s="59">
        <v>8.0250000000000004</v>
      </c>
      <c r="BG21" s="59">
        <v>25.169</v>
      </c>
      <c r="BH21" s="59">
        <v>21.321000000000002</v>
      </c>
      <c r="BI21" s="59">
        <v>54.515999999999998</v>
      </c>
      <c r="BJ21" s="59">
        <v>9.9009999999999998</v>
      </c>
      <c r="BK21" s="59">
        <v>64.417000000000002</v>
      </c>
      <c r="BL21" s="59">
        <v>0</v>
      </c>
      <c r="BM21" s="59">
        <v>4.3330000000000002</v>
      </c>
      <c r="BN21" s="59">
        <v>14.868</v>
      </c>
      <c r="BO21" s="59">
        <v>19.201000000000001</v>
      </c>
      <c r="BP21" s="59">
        <v>32.448999999999998</v>
      </c>
      <c r="BQ21" s="59">
        <v>51.651000000000003</v>
      </c>
      <c r="BR21" s="59">
        <v>0.57699999999999996</v>
      </c>
      <c r="BS21" s="59">
        <v>0.32700000000000001</v>
      </c>
      <c r="BT21" s="59">
        <v>0.81399999999999995</v>
      </c>
      <c r="BU21" s="59">
        <v>1.718</v>
      </c>
      <c r="BV21" s="59">
        <v>7.625</v>
      </c>
      <c r="BW21" s="59">
        <v>9.3439999999999994</v>
      </c>
      <c r="BX21" s="59">
        <v>0</v>
      </c>
      <c r="BY21" s="59">
        <v>0</v>
      </c>
      <c r="BZ21" s="59">
        <v>0</v>
      </c>
      <c r="CA21" s="59">
        <v>0</v>
      </c>
      <c r="CB21" s="59">
        <v>0</v>
      </c>
      <c r="CC21" s="59">
        <v>0</v>
      </c>
      <c r="CD21" s="59">
        <v>23.896999999999998</v>
      </c>
      <c r="CE21" s="59">
        <v>38.915999999999997</v>
      </c>
      <c r="CF21" s="59">
        <v>39.03</v>
      </c>
      <c r="CG21" s="59">
        <v>101.842</v>
      </c>
      <c r="CH21" s="59">
        <v>49.975999999999999</v>
      </c>
      <c r="CI21" s="59">
        <v>151.81800000000001</v>
      </c>
      <c r="CJ21" s="59">
        <v>0.49099999999999999</v>
      </c>
      <c r="CK21" s="59">
        <v>0</v>
      </c>
      <c r="CL21" s="59">
        <v>0</v>
      </c>
      <c r="CM21" s="59">
        <v>0.49099999999999999</v>
      </c>
      <c r="CN21" s="59">
        <v>0</v>
      </c>
      <c r="CO21" s="59">
        <v>0.49099999999999999</v>
      </c>
      <c r="CP21" s="59">
        <v>2.6749999999999998</v>
      </c>
      <c r="CQ21" s="59">
        <v>0.14299999999999999</v>
      </c>
      <c r="CR21" s="59">
        <v>0</v>
      </c>
      <c r="CS21" s="59">
        <v>2.8180000000000001</v>
      </c>
      <c r="CT21" s="59">
        <v>0</v>
      </c>
      <c r="CU21" s="59">
        <v>2.8180000000000001</v>
      </c>
      <c r="CV21" s="59">
        <v>17.831</v>
      </c>
      <c r="CW21" s="59">
        <v>11.257999999999999</v>
      </c>
      <c r="CX21" s="59">
        <v>1.5149999999999999</v>
      </c>
      <c r="CY21" s="59">
        <v>30.603999999999999</v>
      </c>
      <c r="CZ21" s="59">
        <v>0</v>
      </c>
      <c r="DA21" s="59">
        <v>30.603999999999999</v>
      </c>
      <c r="DB21" s="59">
        <v>15.871</v>
      </c>
      <c r="DC21" s="59">
        <v>29.251000000000001</v>
      </c>
      <c r="DD21" s="59">
        <v>21.657</v>
      </c>
      <c r="DE21" s="59">
        <v>66.778999999999996</v>
      </c>
      <c r="DF21" s="59">
        <v>5.36</v>
      </c>
      <c r="DG21" s="59">
        <v>72.14</v>
      </c>
      <c r="DH21" s="59">
        <v>0.57299999999999995</v>
      </c>
      <c r="DI21" s="59">
        <v>5.4870000000000001</v>
      </c>
      <c r="DJ21" s="59">
        <v>18.861000000000001</v>
      </c>
      <c r="DK21" s="59">
        <v>24.922000000000001</v>
      </c>
      <c r="DL21" s="59">
        <v>18.721</v>
      </c>
      <c r="DM21" s="59">
        <v>43.643000000000001</v>
      </c>
      <c r="DN21" s="59">
        <v>0</v>
      </c>
      <c r="DO21" s="59">
        <v>0.33100000000000002</v>
      </c>
      <c r="DP21" s="59">
        <v>0.437</v>
      </c>
      <c r="DQ21" s="59">
        <v>0.76800000000000002</v>
      </c>
      <c r="DR21" s="59">
        <v>8.2289999999999992</v>
      </c>
      <c r="DS21" s="59">
        <v>8.9969999999999999</v>
      </c>
      <c r="DT21" s="59">
        <v>0</v>
      </c>
      <c r="DU21" s="59">
        <v>0.78100000000000003</v>
      </c>
      <c r="DV21" s="59">
        <v>0</v>
      </c>
      <c r="DW21" s="59">
        <v>0.78100000000000003</v>
      </c>
      <c r="DX21" s="59">
        <v>0</v>
      </c>
      <c r="DY21" s="59">
        <v>0.78100000000000003</v>
      </c>
      <c r="DZ21" s="59">
        <v>37.442</v>
      </c>
      <c r="EA21" s="59">
        <v>47.25</v>
      </c>
      <c r="EB21" s="59">
        <v>42.470999999999997</v>
      </c>
      <c r="EC21" s="59">
        <v>127.163</v>
      </c>
      <c r="ED21" s="59">
        <v>32.311</v>
      </c>
      <c r="EE21" s="59">
        <v>159.47399999999999</v>
      </c>
      <c r="EF21" s="59">
        <v>0.49099999999999999</v>
      </c>
      <c r="EG21" s="59">
        <v>0</v>
      </c>
      <c r="EH21" s="59">
        <v>0</v>
      </c>
      <c r="EI21" s="59">
        <v>0.49099999999999999</v>
      </c>
      <c r="EJ21" s="59">
        <v>0</v>
      </c>
      <c r="EK21" s="59">
        <v>0.49099999999999999</v>
      </c>
      <c r="EL21" s="59">
        <v>4.4320000000000004</v>
      </c>
      <c r="EM21" s="59">
        <v>0.25900000000000001</v>
      </c>
      <c r="EN21" s="59">
        <v>0</v>
      </c>
      <c r="EO21" s="59">
        <v>4.6909999999999998</v>
      </c>
      <c r="EP21" s="59">
        <v>0</v>
      </c>
      <c r="EQ21" s="59">
        <v>4.6909999999999998</v>
      </c>
      <c r="ER21" s="59">
        <v>31.369</v>
      </c>
      <c r="ES21" s="59">
        <v>20.228000000000002</v>
      </c>
      <c r="ET21" s="59">
        <v>3.5409999999999999</v>
      </c>
      <c r="EU21" s="59">
        <v>55.137999999999998</v>
      </c>
      <c r="EV21" s="59">
        <v>0</v>
      </c>
      <c r="EW21" s="59">
        <v>55.137999999999998</v>
      </c>
      <c r="EX21" s="59">
        <v>23.896999999999998</v>
      </c>
      <c r="EY21" s="59">
        <v>54.418999999999997</v>
      </c>
      <c r="EZ21" s="59">
        <v>42.978999999999999</v>
      </c>
      <c r="FA21" s="59">
        <v>121.295</v>
      </c>
      <c r="FB21" s="59">
        <v>15.260999999999999</v>
      </c>
      <c r="FC21" s="59">
        <v>136.55600000000001</v>
      </c>
      <c r="FD21" s="59">
        <v>0.57299999999999995</v>
      </c>
      <c r="FE21" s="59">
        <v>9.82</v>
      </c>
      <c r="FF21" s="59">
        <v>33.729999999999997</v>
      </c>
      <c r="FG21" s="59">
        <v>44.122999999999998</v>
      </c>
      <c r="FH21" s="59">
        <v>51.170999999999999</v>
      </c>
      <c r="FI21" s="59">
        <v>95.293999999999997</v>
      </c>
      <c r="FJ21" s="59">
        <v>0.57699999999999996</v>
      </c>
      <c r="FK21" s="59">
        <v>0.65800000000000003</v>
      </c>
      <c r="FL21" s="59">
        <v>1.2509999999999999</v>
      </c>
      <c r="FM21" s="59">
        <v>2.4860000000000002</v>
      </c>
      <c r="FN21" s="59">
        <v>15.855</v>
      </c>
      <c r="FO21" s="59">
        <v>18.341000000000001</v>
      </c>
      <c r="FP21" s="59">
        <v>0</v>
      </c>
      <c r="FQ21" s="59">
        <v>0.78100000000000003</v>
      </c>
      <c r="FR21" s="59">
        <v>0</v>
      </c>
      <c r="FS21" s="59">
        <v>0.78100000000000003</v>
      </c>
      <c r="FT21" s="59">
        <v>0</v>
      </c>
      <c r="FU21" s="59">
        <v>0.78100000000000003</v>
      </c>
      <c r="FV21" s="59">
        <v>61.338000000000001</v>
      </c>
      <c r="FW21" s="59">
        <v>86.165999999999997</v>
      </c>
      <c r="FX21" s="59">
        <v>81.501000000000005</v>
      </c>
      <c r="FY21" s="59">
        <v>229.005</v>
      </c>
      <c r="FZ21" s="59">
        <v>82.287000000000006</v>
      </c>
      <c r="GA21" s="59">
        <v>311.29199999999997</v>
      </c>
      <c r="GB21" s="59">
        <v>0.56999999999999995</v>
      </c>
      <c r="GC21" s="59">
        <v>0</v>
      </c>
      <c r="GD21" s="59">
        <v>0</v>
      </c>
      <c r="GE21" s="59">
        <v>0.56999999999999995</v>
      </c>
      <c r="GF21" s="59">
        <v>0</v>
      </c>
      <c r="GG21" s="59">
        <v>0.56999999999999995</v>
      </c>
      <c r="GH21" s="59">
        <v>1.9470000000000001</v>
      </c>
      <c r="GI21" s="59">
        <v>0</v>
      </c>
      <c r="GJ21" s="59">
        <v>0</v>
      </c>
      <c r="GK21" s="59">
        <v>1.9470000000000001</v>
      </c>
      <c r="GL21" s="59">
        <v>0</v>
      </c>
      <c r="GM21" s="59">
        <v>1.9470000000000001</v>
      </c>
      <c r="GN21" s="59">
        <v>8.2189999999999994</v>
      </c>
      <c r="GO21" s="59">
        <v>7.5149999999999997</v>
      </c>
      <c r="GP21" s="59">
        <v>0.68700000000000006</v>
      </c>
      <c r="GQ21" s="59">
        <v>16.420999999999999</v>
      </c>
      <c r="GR21" s="59">
        <v>0.47399999999999998</v>
      </c>
      <c r="GS21" s="59">
        <v>16.895</v>
      </c>
      <c r="GT21" s="59">
        <v>3.2309999999999999</v>
      </c>
      <c r="GU21" s="59">
        <v>5.9720000000000004</v>
      </c>
      <c r="GV21" s="59">
        <v>1.9430000000000001</v>
      </c>
      <c r="GW21" s="59">
        <v>11.146000000000001</v>
      </c>
      <c r="GX21" s="59">
        <v>1.3580000000000001</v>
      </c>
      <c r="GY21" s="59">
        <v>12.504</v>
      </c>
      <c r="GZ21" s="59">
        <v>1.8640000000000001</v>
      </c>
      <c r="HA21" s="59">
        <v>1.012</v>
      </c>
      <c r="HB21" s="59">
        <v>1.73</v>
      </c>
      <c r="HC21" s="59">
        <v>4.6059999999999999</v>
      </c>
      <c r="HD21" s="59">
        <v>3.3540000000000001</v>
      </c>
      <c r="HE21" s="59">
        <v>7.9589999999999996</v>
      </c>
      <c r="HF21" s="59">
        <v>0</v>
      </c>
      <c r="HG21" s="59">
        <v>0</v>
      </c>
      <c r="HH21" s="59">
        <v>0.42799999999999999</v>
      </c>
      <c r="HI21" s="59">
        <v>0.42799999999999999</v>
      </c>
      <c r="HJ21" s="59">
        <v>0.57299999999999995</v>
      </c>
      <c r="HK21" s="59">
        <v>1.002</v>
      </c>
      <c r="HL21" s="59">
        <v>0</v>
      </c>
      <c r="HM21" s="59">
        <v>0</v>
      </c>
      <c r="HN21" s="59">
        <v>0</v>
      </c>
      <c r="HO21" s="59">
        <v>0</v>
      </c>
      <c r="HP21" s="59">
        <v>0</v>
      </c>
      <c r="HQ21" s="59">
        <v>0</v>
      </c>
      <c r="HR21" s="59">
        <v>15.83</v>
      </c>
      <c r="HS21" s="59">
        <v>14.499000000000001</v>
      </c>
      <c r="HT21" s="59">
        <v>4.7880000000000003</v>
      </c>
      <c r="HU21" s="59">
        <v>35.116999999999997</v>
      </c>
      <c r="HV21" s="59">
        <v>5.76</v>
      </c>
      <c r="HW21" s="59">
        <v>40.877000000000002</v>
      </c>
      <c r="HX21" s="59">
        <v>2.8050000000000002</v>
      </c>
      <c r="HY21" s="59">
        <v>0</v>
      </c>
      <c r="HZ21" s="59">
        <v>0.51300000000000001</v>
      </c>
      <c r="IA21" s="59">
        <v>3.3180000000000001</v>
      </c>
      <c r="IB21" s="59">
        <v>0</v>
      </c>
      <c r="IC21" s="59">
        <v>3.3180000000000001</v>
      </c>
      <c r="ID21" s="59">
        <v>24.4</v>
      </c>
      <c r="IE21" s="59">
        <v>0.90500000000000003</v>
      </c>
      <c r="IF21" s="59">
        <v>0</v>
      </c>
      <c r="IG21" s="59">
        <v>25.303999999999998</v>
      </c>
      <c r="IH21" s="59">
        <v>0</v>
      </c>
      <c r="II21" s="59">
        <v>25.303999999999998</v>
      </c>
      <c r="IJ21" s="59">
        <v>39.883000000000003</v>
      </c>
      <c r="IK21" s="59">
        <v>10.919</v>
      </c>
      <c r="IL21" s="59">
        <v>1.7969999999999999</v>
      </c>
      <c r="IM21" s="59">
        <v>52.597999999999999</v>
      </c>
      <c r="IN21" s="59">
        <v>0</v>
      </c>
      <c r="IO21" s="59">
        <v>52.597999999999999</v>
      </c>
      <c r="IP21" s="59">
        <v>21.058</v>
      </c>
      <c r="IQ21" s="59">
        <v>17.042999999999999</v>
      </c>
    </row>
    <row r="22" spans="1:251">
      <c r="A22" s="9">
        <v>42522</v>
      </c>
      <c r="B22" s="59">
        <v>0</v>
      </c>
      <c r="C22" s="59">
        <v>42.26</v>
      </c>
      <c r="D22" s="59">
        <v>556.47199999999998</v>
      </c>
      <c r="E22" s="59">
        <v>98.497</v>
      </c>
      <c r="F22" s="59">
        <v>13.157</v>
      </c>
      <c r="G22" s="59">
        <v>668.12699999999995</v>
      </c>
      <c r="H22" s="59">
        <v>1.526</v>
      </c>
      <c r="I22" s="59">
        <v>669.65200000000004</v>
      </c>
      <c r="J22" s="59">
        <v>400.45800000000003</v>
      </c>
      <c r="K22" s="59">
        <v>350.72199999999998</v>
      </c>
      <c r="L22" s="59">
        <v>195.47800000000001</v>
      </c>
      <c r="M22" s="59">
        <v>946.65899999999999</v>
      </c>
      <c r="N22" s="59">
        <v>52.154000000000003</v>
      </c>
      <c r="O22" s="59">
        <v>998.81200000000001</v>
      </c>
      <c r="P22" s="59">
        <v>22.838000000000001</v>
      </c>
      <c r="Q22" s="59">
        <v>111.139</v>
      </c>
      <c r="R22" s="59">
        <v>237.67500000000001</v>
      </c>
      <c r="S22" s="59">
        <v>371.65199999999999</v>
      </c>
      <c r="T22" s="59">
        <v>301.85199999999998</v>
      </c>
      <c r="U22" s="59">
        <v>673.50400000000002</v>
      </c>
      <c r="V22" s="59">
        <v>0.49299999999999999</v>
      </c>
      <c r="W22" s="59">
        <v>1.5249999999999999</v>
      </c>
      <c r="X22" s="59">
        <v>14.99</v>
      </c>
      <c r="Y22" s="59">
        <v>17.007999999999999</v>
      </c>
      <c r="Z22" s="59">
        <v>94.950999999999993</v>
      </c>
      <c r="AA22" s="59">
        <v>111.959</v>
      </c>
      <c r="AB22" s="59">
        <v>0.85799999999999998</v>
      </c>
      <c r="AC22" s="59">
        <v>0.97799999999999998</v>
      </c>
      <c r="AD22" s="59">
        <v>1.2969999999999999</v>
      </c>
      <c r="AE22" s="59">
        <v>3.133</v>
      </c>
      <c r="AF22" s="59">
        <v>1.268</v>
      </c>
      <c r="AG22" s="59">
        <v>4.4009999999999998</v>
      </c>
      <c r="AH22" s="59">
        <v>1024.9159999999999</v>
      </c>
      <c r="AI22" s="59">
        <v>563.23599999999999</v>
      </c>
      <c r="AJ22" s="59">
        <v>462.59800000000001</v>
      </c>
      <c r="AK22" s="59">
        <v>2050.75</v>
      </c>
      <c r="AL22" s="59">
        <v>451.75</v>
      </c>
      <c r="AM22" s="59">
        <v>2502.5</v>
      </c>
      <c r="AN22" s="59">
        <v>0</v>
      </c>
      <c r="AO22" s="59">
        <v>0</v>
      </c>
      <c r="AP22" s="59">
        <v>0</v>
      </c>
      <c r="AQ22" s="59">
        <v>0</v>
      </c>
      <c r="AR22" s="59">
        <v>0</v>
      </c>
      <c r="AS22" s="59">
        <v>0</v>
      </c>
      <c r="AT22" s="59">
        <v>2.2719999999999998</v>
      </c>
      <c r="AU22" s="59">
        <v>0</v>
      </c>
      <c r="AV22" s="59">
        <v>0</v>
      </c>
      <c r="AW22" s="59">
        <v>2.2719999999999998</v>
      </c>
      <c r="AX22" s="59">
        <v>0</v>
      </c>
      <c r="AY22" s="59">
        <v>2.2719999999999998</v>
      </c>
      <c r="AZ22" s="59">
        <v>9.7560000000000002</v>
      </c>
      <c r="BA22" s="59">
        <v>10.493</v>
      </c>
      <c r="BB22" s="59">
        <v>3.363</v>
      </c>
      <c r="BC22" s="59">
        <v>23.611999999999998</v>
      </c>
      <c r="BD22" s="59">
        <v>0.77100000000000002</v>
      </c>
      <c r="BE22" s="59">
        <v>24.382999999999999</v>
      </c>
      <c r="BF22" s="59">
        <v>7.9130000000000003</v>
      </c>
      <c r="BG22" s="59">
        <v>19.454999999999998</v>
      </c>
      <c r="BH22" s="59">
        <v>22.577000000000002</v>
      </c>
      <c r="BI22" s="59">
        <v>49.945</v>
      </c>
      <c r="BJ22" s="59">
        <v>14.167999999999999</v>
      </c>
      <c r="BK22" s="59">
        <v>64.113</v>
      </c>
      <c r="BL22" s="59">
        <v>1.1890000000000001</v>
      </c>
      <c r="BM22" s="59">
        <v>7.1360000000000001</v>
      </c>
      <c r="BN22" s="59">
        <v>19.88</v>
      </c>
      <c r="BO22" s="59">
        <v>28.204000000000001</v>
      </c>
      <c r="BP22" s="59">
        <v>31.925999999999998</v>
      </c>
      <c r="BQ22" s="59">
        <v>60.13</v>
      </c>
      <c r="BR22" s="59">
        <v>0</v>
      </c>
      <c r="BS22" s="59">
        <v>0</v>
      </c>
      <c r="BT22" s="59">
        <v>0.52</v>
      </c>
      <c r="BU22" s="59">
        <v>0.52</v>
      </c>
      <c r="BV22" s="59">
        <v>7.3319999999999999</v>
      </c>
      <c r="BW22" s="59">
        <v>7.851</v>
      </c>
      <c r="BX22" s="59">
        <v>0</v>
      </c>
      <c r="BY22" s="59">
        <v>0</v>
      </c>
      <c r="BZ22" s="59">
        <v>0</v>
      </c>
      <c r="CA22" s="59">
        <v>0</v>
      </c>
      <c r="CB22" s="59">
        <v>0</v>
      </c>
      <c r="CC22" s="59">
        <v>0</v>
      </c>
      <c r="CD22" s="59">
        <v>21.13</v>
      </c>
      <c r="CE22" s="59">
        <v>37.084000000000003</v>
      </c>
      <c r="CF22" s="59">
        <v>46.34</v>
      </c>
      <c r="CG22" s="59">
        <v>104.554</v>
      </c>
      <c r="CH22" s="59">
        <v>54.195999999999998</v>
      </c>
      <c r="CI22" s="59">
        <v>158.75</v>
      </c>
      <c r="CJ22" s="59">
        <v>0</v>
      </c>
      <c r="CK22" s="59">
        <v>0</v>
      </c>
      <c r="CL22" s="59">
        <v>0</v>
      </c>
      <c r="CM22" s="59">
        <v>0</v>
      </c>
      <c r="CN22" s="59">
        <v>0</v>
      </c>
      <c r="CO22" s="59">
        <v>0</v>
      </c>
      <c r="CP22" s="59">
        <v>3.7469999999999999</v>
      </c>
      <c r="CQ22" s="59">
        <v>0.378</v>
      </c>
      <c r="CR22" s="59">
        <v>0</v>
      </c>
      <c r="CS22" s="59">
        <v>4.125</v>
      </c>
      <c r="CT22" s="59">
        <v>0</v>
      </c>
      <c r="CU22" s="59">
        <v>4.125</v>
      </c>
      <c r="CV22" s="59">
        <v>19.042000000000002</v>
      </c>
      <c r="CW22" s="59">
        <v>10.391999999999999</v>
      </c>
      <c r="CX22" s="59">
        <v>2.306</v>
      </c>
      <c r="CY22" s="59">
        <v>31.74</v>
      </c>
      <c r="CZ22" s="59">
        <v>0</v>
      </c>
      <c r="DA22" s="59">
        <v>31.74</v>
      </c>
      <c r="DB22" s="59">
        <v>13.805</v>
      </c>
      <c r="DC22" s="59">
        <v>28.760999999999999</v>
      </c>
      <c r="DD22" s="59">
        <v>23.201000000000001</v>
      </c>
      <c r="DE22" s="59">
        <v>65.766999999999996</v>
      </c>
      <c r="DF22" s="59">
        <v>4.9610000000000003</v>
      </c>
      <c r="DG22" s="59">
        <v>70.727999999999994</v>
      </c>
      <c r="DH22" s="59">
        <v>1.325</v>
      </c>
      <c r="DI22" s="59">
        <v>6.7240000000000002</v>
      </c>
      <c r="DJ22" s="59">
        <v>15.592000000000001</v>
      </c>
      <c r="DK22" s="59">
        <v>23.641999999999999</v>
      </c>
      <c r="DL22" s="59">
        <v>16.567</v>
      </c>
      <c r="DM22" s="59">
        <v>40.209000000000003</v>
      </c>
      <c r="DN22" s="59">
        <v>0</v>
      </c>
      <c r="DO22" s="59">
        <v>0</v>
      </c>
      <c r="DP22" s="59">
        <v>0.75700000000000001</v>
      </c>
      <c r="DQ22" s="59">
        <v>0.75700000000000001</v>
      </c>
      <c r="DR22" s="59">
        <v>7.641</v>
      </c>
      <c r="DS22" s="59">
        <v>8.3989999999999991</v>
      </c>
      <c r="DT22" s="59">
        <v>0</v>
      </c>
      <c r="DU22" s="59">
        <v>0</v>
      </c>
      <c r="DV22" s="59">
        <v>0</v>
      </c>
      <c r="DW22" s="59">
        <v>0</v>
      </c>
      <c r="DX22" s="59">
        <v>0</v>
      </c>
      <c r="DY22" s="59">
        <v>0</v>
      </c>
      <c r="DZ22" s="59">
        <v>37.918999999999997</v>
      </c>
      <c r="EA22" s="59">
        <v>46.256</v>
      </c>
      <c r="EB22" s="59">
        <v>41.856999999999999</v>
      </c>
      <c r="EC22" s="59">
        <v>126.03100000000001</v>
      </c>
      <c r="ED22" s="59">
        <v>29.169</v>
      </c>
      <c r="EE22" s="59">
        <v>155.20099999999999</v>
      </c>
      <c r="EF22" s="59">
        <v>0</v>
      </c>
      <c r="EG22" s="59">
        <v>0</v>
      </c>
      <c r="EH22" s="59">
        <v>0</v>
      </c>
      <c r="EI22" s="59">
        <v>0</v>
      </c>
      <c r="EJ22" s="59">
        <v>0</v>
      </c>
      <c r="EK22" s="59">
        <v>0</v>
      </c>
      <c r="EL22" s="59">
        <v>6.0190000000000001</v>
      </c>
      <c r="EM22" s="59">
        <v>0.378</v>
      </c>
      <c r="EN22" s="59">
        <v>0</v>
      </c>
      <c r="EO22" s="59">
        <v>6.3970000000000002</v>
      </c>
      <c r="EP22" s="59">
        <v>0</v>
      </c>
      <c r="EQ22" s="59">
        <v>6.3970000000000002</v>
      </c>
      <c r="ER22" s="59">
        <v>28.797999999999998</v>
      </c>
      <c r="ES22" s="59">
        <v>20.885000000000002</v>
      </c>
      <c r="ET22" s="59">
        <v>5.6689999999999996</v>
      </c>
      <c r="EU22" s="59">
        <v>55.351999999999997</v>
      </c>
      <c r="EV22" s="59">
        <v>0.77100000000000002</v>
      </c>
      <c r="EW22" s="59">
        <v>56.122999999999998</v>
      </c>
      <c r="EX22" s="59">
        <v>21.716999999999999</v>
      </c>
      <c r="EY22" s="59">
        <v>48.216000000000001</v>
      </c>
      <c r="EZ22" s="59">
        <v>45.779000000000003</v>
      </c>
      <c r="FA22" s="59">
        <v>115.71299999999999</v>
      </c>
      <c r="FB22" s="59">
        <v>19.129000000000001</v>
      </c>
      <c r="FC22" s="59">
        <v>134.84200000000001</v>
      </c>
      <c r="FD22" s="59">
        <v>2.5139999999999998</v>
      </c>
      <c r="FE22" s="59">
        <v>13.86</v>
      </c>
      <c r="FF22" s="59">
        <v>35.472999999999999</v>
      </c>
      <c r="FG22" s="59">
        <v>51.845999999999997</v>
      </c>
      <c r="FH22" s="59">
        <v>48.493000000000002</v>
      </c>
      <c r="FI22" s="59">
        <v>100.339</v>
      </c>
      <c r="FJ22" s="59">
        <v>0</v>
      </c>
      <c r="FK22" s="59">
        <v>0</v>
      </c>
      <c r="FL22" s="59">
        <v>1.2769999999999999</v>
      </c>
      <c r="FM22" s="59">
        <v>1.2769999999999999</v>
      </c>
      <c r="FN22" s="59">
        <v>14.973000000000001</v>
      </c>
      <c r="FO22" s="59">
        <v>16.25</v>
      </c>
      <c r="FP22" s="59">
        <v>0</v>
      </c>
      <c r="FQ22" s="59">
        <v>0</v>
      </c>
      <c r="FR22" s="59">
        <v>0</v>
      </c>
      <c r="FS22" s="59">
        <v>0</v>
      </c>
      <c r="FT22" s="59">
        <v>0</v>
      </c>
      <c r="FU22" s="59">
        <v>0</v>
      </c>
      <c r="FV22" s="59">
        <v>59.048000000000002</v>
      </c>
      <c r="FW22" s="59">
        <v>83.34</v>
      </c>
      <c r="FX22" s="59">
        <v>88.197000000000003</v>
      </c>
      <c r="FY22" s="59">
        <v>230.58500000000001</v>
      </c>
      <c r="FZ22" s="59">
        <v>83.366</v>
      </c>
      <c r="GA22" s="59">
        <v>313.95100000000002</v>
      </c>
      <c r="GB22" s="59">
        <v>0</v>
      </c>
      <c r="GC22" s="59">
        <v>0</v>
      </c>
      <c r="GD22" s="59">
        <v>0</v>
      </c>
      <c r="GE22" s="59">
        <v>0</v>
      </c>
      <c r="GF22" s="59">
        <v>0</v>
      </c>
      <c r="GG22" s="59">
        <v>0</v>
      </c>
      <c r="GH22" s="59">
        <v>3.0609999999999999</v>
      </c>
      <c r="GI22" s="59">
        <v>0.32800000000000001</v>
      </c>
      <c r="GJ22" s="59">
        <v>0</v>
      </c>
      <c r="GK22" s="59">
        <v>3.39</v>
      </c>
      <c r="GL22" s="59">
        <v>0</v>
      </c>
      <c r="GM22" s="59">
        <v>3.39</v>
      </c>
      <c r="GN22" s="59">
        <v>5.4470000000000001</v>
      </c>
      <c r="GO22" s="59">
        <v>7.8049999999999997</v>
      </c>
      <c r="GP22" s="59">
        <v>1.1000000000000001</v>
      </c>
      <c r="GQ22" s="59">
        <v>14.353</v>
      </c>
      <c r="GR22" s="59">
        <v>0</v>
      </c>
      <c r="GS22" s="59">
        <v>14.353</v>
      </c>
      <c r="GT22" s="59">
        <v>2.2810000000000001</v>
      </c>
      <c r="GU22" s="59">
        <v>7.5720000000000001</v>
      </c>
      <c r="GV22" s="59">
        <v>4.9770000000000003</v>
      </c>
      <c r="GW22" s="59">
        <v>14.83</v>
      </c>
      <c r="GX22" s="59">
        <v>1.6</v>
      </c>
      <c r="GY22" s="59">
        <v>16.43</v>
      </c>
      <c r="GZ22" s="59">
        <v>0</v>
      </c>
      <c r="HA22" s="59">
        <v>2.1219999999999999</v>
      </c>
      <c r="HB22" s="59">
        <v>4.8550000000000004</v>
      </c>
      <c r="HC22" s="59">
        <v>6.9770000000000003</v>
      </c>
      <c r="HD22" s="59">
        <v>3.609</v>
      </c>
      <c r="HE22" s="59">
        <v>10.586</v>
      </c>
      <c r="HF22" s="59">
        <v>0</v>
      </c>
      <c r="HG22" s="59">
        <v>0</v>
      </c>
      <c r="HH22" s="59">
        <v>1.5029999999999999</v>
      </c>
      <c r="HI22" s="59">
        <v>1.5029999999999999</v>
      </c>
      <c r="HJ22" s="59">
        <v>1.069</v>
      </c>
      <c r="HK22" s="59">
        <v>2.5720000000000001</v>
      </c>
      <c r="HL22" s="59">
        <v>0</v>
      </c>
      <c r="HM22" s="59">
        <v>0</v>
      </c>
      <c r="HN22" s="59">
        <v>0</v>
      </c>
      <c r="HO22" s="59">
        <v>0</v>
      </c>
      <c r="HP22" s="59">
        <v>0</v>
      </c>
      <c r="HQ22" s="59">
        <v>0</v>
      </c>
      <c r="HR22" s="59">
        <v>10.789</v>
      </c>
      <c r="HS22" s="59">
        <v>17.827000000000002</v>
      </c>
      <c r="HT22" s="59">
        <v>12.436</v>
      </c>
      <c r="HU22" s="59">
        <v>41.052</v>
      </c>
      <c r="HV22" s="59">
        <v>6.2779999999999996</v>
      </c>
      <c r="HW22" s="59">
        <v>47.33</v>
      </c>
      <c r="HX22" s="59">
        <v>1.722</v>
      </c>
      <c r="HY22" s="59">
        <v>0</v>
      </c>
      <c r="HZ22" s="59">
        <v>0</v>
      </c>
      <c r="IA22" s="59">
        <v>1.722</v>
      </c>
      <c r="IB22" s="59">
        <v>0.15</v>
      </c>
      <c r="IC22" s="59">
        <v>1.8720000000000001</v>
      </c>
      <c r="ID22" s="59">
        <v>14.57</v>
      </c>
      <c r="IE22" s="59">
        <v>0.83</v>
      </c>
      <c r="IF22" s="59">
        <v>0</v>
      </c>
      <c r="IG22" s="59">
        <v>15.4</v>
      </c>
      <c r="IH22" s="59">
        <v>0</v>
      </c>
      <c r="II22" s="59">
        <v>15.4</v>
      </c>
      <c r="IJ22" s="59">
        <v>44.212000000000003</v>
      </c>
      <c r="IK22" s="59">
        <v>13.035</v>
      </c>
      <c r="IL22" s="59">
        <v>2.7749999999999999</v>
      </c>
      <c r="IM22" s="59">
        <v>60.021999999999998</v>
      </c>
      <c r="IN22" s="59">
        <v>0</v>
      </c>
      <c r="IO22" s="59">
        <v>60.021999999999998</v>
      </c>
      <c r="IP22" s="59">
        <v>21.56</v>
      </c>
      <c r="IQ22" s="59">
        <v>18.683</v>
      </c>
    </row>
    <row r="23" spans="1:251">
      <c r="A23" s="9">
        <v>42887</v>
      </c>
      <c r="B23" s="59">
        <v>0</v>
      </c>
      <c r="C23" s="59">
        <v>54.378999999999998</v>
      </c>
      <c r="D23" s="59">
        <v>533.04700000000003</v>
      </c>
      <c r="E23" s="59">
        <v>85.004000000000005</v>
      </c>
      <c r="F23" s="59">
        <v>12.574</v>
      </c>
      <c r="G23" s="59">
        <v>630.625</v>
      </c>
      <c r="H23" s="59">
        <v>1.2949999999999999</v>
      </c>
      <c r="I23" s="59">
        <v>631.91999999999996</v>
      </c>
      <c r="J23" s="59">
        <v>421.81900000000002</v>
      </c>
      <c r="K23" s="59">
        <v>380.37400000000002</v>
      </c>
      <c r="L23" s="59">
        <v>183.02099999999999</v>
      </c>
      <c r="M23" s="59">
        <v>985.21400000000006</v>
      </c>
      <c r="N23" s="59">
        <v>63.197000000000003</v>
      </c>
      <c r="O23" s="59">
        <v>1048.4110000000001</v>
      </c>
      <c r="P23" s="59">
        <v>18.832999999999998</v>
      </c>
      <c r="Q23" s="59">
        <v>109.134</v>
      </c>
      <c r="R23" s="59">
        <v>252.22200000000001</v>
      </c>
      <c r="S23" s="59">
        <v>380.18900000000002</v>
      </c>
      <c r="T23" s="59">
        <v>304.31599999999997</v>
      </c>
      <c r="U23" s="59">
        <v>684.505</v>
      </c>
      <c r="V23" s="59">
        <v>2.113</v>
      </c>
      <c r="W23" s="59">
        <v>2.2879999999999998</v>
      </c>
      <c r="X23" s="59">
        <v>12.303000000000001</v>
      </c>
      <c r="Y23" s="59">
        <v>16.704000000000001</v>
      </c>
      <c r="Z23" s="59">
        <v>92.897000000000006</v>
      </c>
      <c r="AA23" s="59">
        <v>109.601</v>
      </c>
      <c r="AB23" s="59">
        <v>0.26400000000000001</v>
      </c>
      <c r="AC23" s="59">
        <v>0.104</v>
      </c>
      <c r="AD23" s="59">
        <v>1.99</v>
      </c>
      <c r="AE23" s="59">
        <v>2.3580000000000001</v>
      </c>
      <c r="AF23" s="59">
        <v>1.4750000000000001</v>
      </c>
      <c r="AG23" s="59">
        <v>3.8330000000000002</v>
      </c>
      <c r="AH23" s="59">
        <v>1029.316</v>
      </c>
      <c r="AI23" s="59">
        <v>579.49900000000002</v>
      </c>
      <c r="AJ23" s="59">
        <v>462.10899999999998</v>
      </c>
      <c r="AK23" s="59">
        <v>2070.924</v>
      </c>
      <c r="AL23" s="59">
        <v>463.18</v>
      </c>
      <c r="AM23" s="59">
        <v>2534.1039999999998</v>
      </c>
      <c r="AN23" s="59">
        <v>0</v>
      </c>
      <c r="AO23" s="59">
        <v>0</v>
      </c>
      <c r="AP23" s="59">
        <v>0</v>
      </c>
      <c r="AQ23" s="59">
        <v>0</v>
      </c>
      <c r="AR23" s="59">
        <v>0</v>
      </c>
      <c r="AS23" s="59">
        <v>0</v>
      </c>
      <c r="AT23" s="59">
        <v>1.748</v>
      </c>
      <c r="AU23" s="59">
        <v>0.96899999999999997</v>
      </c>
      <c r="AV23" s="59">
        <v>0</v>
      </c>
      <c r="AW23" s="59">
        <v>2.7170000000000001</v>
      </c>
      <c r="AX23" s="59">
        <v>0</v>
      </c>
      <c r="AY23" s="59">
        <v>2.7170000000000001</v>
      </c>
      <c r="AZ23" s="59">
        <v>5.4260000000000002</v>
      </c>
      <c r="BA23" s="59">
        <v>11.265000000000001</v>
      </c>
      <c r="BB23" s="59">
        <v>1.417</v>
      </c>
      <c r="BC23" s="59">
        <v>18.109000000000002</v>
      </c>
      <c r="BD23" s="59">
        <v>0</v>
      </c>
      <c r="BE23" s="59">
        <v>18.109000000000002</v>
      </c>
      <c r="BF23" s="59">
        <v>9.1760000000000002</v>
      </c>
      <c r="BG23" s="59">
        <v>26.698</v>
      </c>
      <c r="BH23" s="59">
        <v>19.777000000000001</v>
      </c>
      <c r="BI23" s="59">
        <v>55.651000000000003</v>
      </c>
      <c r="BJ23" s="59">
        <v>9.5250000000000004</v>
      </c>
      <c r="BK23" s="59">
        <v>65.176000000000002</v>
      </c>
      <c r="BL23" s="59">
        <v>1.901</v>
      </c>
      <c r="BM23" s="59">
        <v>8.2149999999999999</v>
      </c>
      <c r="BN23" s="59">
        <v>24.47</v>
      </c>
      <c r="BO23" s="59">
        <v>34.585999999999999</v>
      </c>
      <c r="BP23" s="59">
        <v>33.369999999999997</v>
      </c>
      <c r="BQ23" s="59">
        <v>67.956000000000003</v>
      </c>
      <c r="BR23" s="59">
        <v>0</v>
      </c>
      <c r="BS23" s="59">
        <v>0</v>
      </c>
      <c r="BT23" s="59">
        <v>0.40300000000000002</v>
      </c>
      <c r="BU23" s="59">
        <v>0.40300000000000002</v>
      </c>
      <c r="BV23" s="59">
        <v>7.9790000000000001</v>
      </c>
      <c r="BW23" s="59">
        <v>8.3819999999999997</v>
      </c>
      <c r="BX23" s="59">
        <v>0</v>
      </c>
      <c r="BY23" s="59">
        <v>0</v>
      </c>
      <c r="BZ23" s="59">
        <v>0.496</v>
      </c>
      <c r="CA23" s="59">
        <v>0.496</v>
      </c>
      <c r="CB23" s="59">
        <v>0</v>
      </c>
      <c r="CC23" s="59">
        <v>0.496</v>
      </c>
      <c r="CD23" s="59">
        <v>18.251000000000001</v>
      </c>
      <c r="CE23" s="59">
        <v>47.146999999999998</v>
      </c>
      <c r="CF23" s="59">
        <v>46.563000000000002</v>
      </c>
      <c r="CG23" s="59">
        <v>111.961</v>
      </c>
      <c r="CH23" s="59">
        <v>50.875</v>
      </c>
      <c r="CI23" s="59">
        <v>162.83600000000001</v>
      </c>
      <c r="CJ23" s="59">
        <v>0</v>
      </c>
      <c r="CK23" s="59">
        <v>0</v>
      </c>
      <c r="CL23" s="59">
        <v>0</v>
      </c>
      <c r="CM23" s="59">
        <v>0</v>
      </c>
      <c r="CN23" s="59">
        <v>0</v>
      </c>
      <c r="CO23" s="59">
        <v>0</v>
      </c>
      <c r="CP23" s="59">
        <v>6.1909999999999998</v>
      </c>
      <c r="CQ23" s="59">
        <v>0.69299999999999995</v>
      </c>
      <c r="CR23" s="59">
        <v>0</v>
      </c>
      <c r="CS23" s="59">
        <v>6.8840000000000003</v>
      </c>
      <c r="CT23" s="59">
        <v>0</v>
      </c>
      <c r="CU23" s="59">
        <v>6.8840000000000003</v>
      </c>
      <c r="CV23" s="59">
        <v>16.088000000000001</v>
      </c>
      <c r="CW23" s="59">
        <v>11.113</v>
      </c>
      <c r="CX23" s="59">
        <v>4.827</v>
      </c>
      <c r="CY23" s="59">
        <v>32.027999999999999</v>
      </c>
      <c r="CZ23" s="59">
        <v>0</v>
      </c>
      <c r="DA23" s="59">
        <v>32.027999999999999</v>
      </c>
      <c r="DB23" s="59">
        <v>13.663</v>
      </c>
      <c r="DC23" s="59">
        <v>20.658999999999999</v>
      </c>
      <c r="DD23" s="59">
        <v>16.364000000000001</v>
      </c>
      <c r="DE23" s="59">
        <v>50.685000000000002</v>
      </c>
      <c r="DF23" s="59">
        <v>7.2309999999999999</v>
      </c>
      <c r="DG23" s="59">
        <v>57.915999999999997</v>
      </c>
      <c r="DH23" s="59">
        <v>1.355</v>
      </c>
      <c r="DI23" s="59">
        <v>11.955</v>
      </c>
      <c r="DJ23" s="59">
        <v>15.401999999999999</v>
      </c>
      <c r="DK23" s="59">
        <v>28.712</v>
      </c>
      <c r="DL23" s="59">
        <v>18.824999999999999</v>
      </c>
      <c r="DM23" s="59">
        <v>47.536999999999999</v>
      </c>
      <c r="DN23" s="59">
        <v>0.61799999999999999</v>
      </c>
      <c r="DO23" s="59">
        <v>0.52100000000000002</v>
      </c>
      <c r="DP23" s="59">
        <v>1.202</v>
      </c>
      <c r="DQ23" s="59">
        <v>2.3410000000000002</v>
      </c>
      <c r="DR23" s="59">
        <v>5.8479999999999999</v>
      </c>
      <c r="DS23" s="59">
        <v>8.1890000000000001</v>
      </c>
      <c r="DT23" s="59">
        <v>0</v>
      </c>
      <c r="DU23" s="59">
        <v>0</v>
      </c>
      <c r="DV23" s="59">
        <v>0.29899999999999999</v>
      </c>
      <c r="DW23" s="59">
        <v>0.29899999999999999</v>
      </c>
      <c r="DX23" s="59">
        <v>0.24099999999999999</v>
      </c>
      <c r="DY23" s="59">
        <v>0.54100000000000004</v>
      </c>
      <c r="DZ23" s="59">
        <v>37.915999999999997</v>
      </c>
      <c r="EA23" s="59">
        <v>44.94</v>
      </c>
      <c r="EB23" s="59">
        <v>38.094000000000001</v>
      </c>
      <c r="EC23" s="59">
        <v>120.949</v>
      </c>
      <c r="ED23" s="59">
        <v>32.146000000000001</v>
      </c>
      <c r="EE23" s="59">
        <v>153.095</v>
      </c>
      <c r="EF23" s="59">
        <v>0</v>
      </c>
      <c r="EG23" s="59">
        <v>0</v>
      </c>
      <c r="EH23" s="59">
        <v>0</v>
      </c>
      <c r="EI23" s="59">
        <v>0</v>
      </c>
      <c r="EJ23" s="59">
        <v>0</v>
      </c>
      <c r="EK23" s="59">
        <v>0</v>
      </c>
      <c r="EL23" s="59">
        <v>7.9390000000000001</v>
      </c>
      <c r="EM23" s="59">
        <v>1.6619999999999999</v>
      </c>
      <c r="EN23" s="59">
        <v>0</v>
      </c>
      <c r="EO23" s="59">
        <v>9.6010000000000009</v>
      </c>
      <c r="EP23" s="59">
        <v>0</v>
      </c>
      <c r="EQ23" s="59">
        <v>9.6010000000000009</v>
      </c>
      <c r="ER23" s="59">
        <v>21.513999999999999</v>
      </c>
      <c r="ES23" s="59">
        <v>22.378</v>
      </c>
      <c r="ET23" s="59">
        <v>6.2439999999999998</v>
      </c>
      <c r="EU23" s="59">
        <v>50.136000000000003</v>
      </c>
      <c r="EV23" s="59">
        <v>0</v>
      </c>
      <c r="EW23" s="59">
        <v>50.136000000000003</v>
      </c>
      <c r="EX23" s="59">
        <v>22.838999999999999</v>
      </c>
      <c r="EY23" s="59">
        <v>47.356999999999999</v>
      </c>
      <c r="EZ23" s="59">
        <v>36.140999999999998</v>
      </c>
      <c r="FA23" s="59">
        <v>106.336</v>
      </c>
      <c r="FB23" s="59">
        <v>16.757000000000001</v>
      </c>
      <c r="FC23" s="59">
        <v>123.093</v>
      </c>
      <c r="FD23" s="59">
        <v>3.2570000000000001</v>
      </c>
      <c r="FE23" s="59">
        <v>20.169</v>
      </c>
      <c r="FF23" s="59">
        <v>39.872</v>
      </c>
      <c r="FG23" s="59">
        <v>63.298000000000002</v>
      </c>
      <c r="FH23" s="59">
        <v>52.195</v>
      </c>
      <c r="FI23" s="59">
        <v>115.49299999999999</v>
      </c>
      <c r="FJ23" s="59">
        <v>0.61799999999999999</v>
      </c>
      <c r="FK23" s="59">
        <v>0.52100000000000002</v>
      </c>
      <c r="FL23" s="59">
        <v>1.605</v>
      </c>
      <c r="FM23" s="59">
        <v>2.7440000000000002</v>
      </c>
      <c r="FN23" s="59">
        <v>13.827</v>
      </c>
      <c r="FO23" s="59">
        <v>16.571999999999999</v>
      </c>
      <c r="FP23" s="59">
        <v>0</v>
      </c>
      <c r="FQ23" s="59">
        <v>0</v>
      </c>
      <c r="FR23" s="59">
        <v>0.79500000000000004</v>
      </c>
      <c r="FS23" s="59">
        <v>0.79500000000000004</v>
      </c>
      <c r="FT23" s="59">
        <v>0.24099999999999999</v>
      </c>
      <c r="FU23" s="59">
        <v>1.036</v>
      </c>
      <c r="FV23" s="59">
        <v>56.167000000000002</v>
      </c>
      <c r="FW23" s="59">
        <v>92.087000000000003</v>
      </c>
      <c r="FX23" s="59">
        <v>84.656999999999996</v>
      </c>
      <c r="FY23" s="59">
        <v>232.911</v>
      </c>
      <c r="FZ23" s="59">
        <v>83.021000000000001</v>
      </c>
      <c r="GA23" s="59">
        <v>315.93099999999998</v>
      </c>
      <c r="GB23" s="59">
        <v>0</v>
      </c>
      <c r="GC23" s="59">
        <v>0</v>
      </c>
      <c r="GD23" s="59">
        <v>0</v>
      </c>
      <c r="GE23" s="59">
        <v>0</v>
      </c>
      <c r="GF23" s="59">
        <v>0</v>
      </c>
      <c r="GG23" s="59">
        <v>0</v>
      </c>
      <c r="GH23" s="59">
        <v>2.9740000000000002</v>
      </c>
      <c r="GI23" s="59">
        <v>0.53700000000000003</v>
      </c>
      <c r="GJ23" s="59">
        <v>0</v>
      </c>
      <c r="GK23" s="59">
        <v>3.5110000000000001</v>
      </c>
      <c r="GL23" s="59">
        <v>0</v>
      </c>
      <c r="GM23" s="59">
        <v>3.5110000000000001</v>
      </c>
      <c r="GN23" s="59">
        <v>5.024</v>
      </c>
      <c r="GO23" s="59">
        <v>7.0449999999999999</v>
      </c>
      <c r="GP23" s="59">
        <v>1.1200000000000001</v>
      </c>
      <c r="GQ23" s="59">
        <v>13.188000000000001</v>
      </c>
      <c r="GR23" s="59">
        <v>0</v>
      </c>
      <c r="GS23" s="59">
        <v>13.188000000000001</v>
      </c>
      <c r="GT23" s="59">
        <v>2.8780000000000001</v>
      </c>
      <c r="GU23" s="59">
        <v>5.2939999999999996</v>
      </c>
      <c r="GV23" s="59">
        <v>2.4</v>
      </c>
      <c r="GW23" s="59">
        <v>10.571</v>
      </c>
      <c r="GX23" s="59">
        <v>1.9650000000000001</v>
      </c>
      <c r="GY23" s="59">
        <v>12.536</v>
      </c>
      <c r="GZ23" s="59">
        <v>0.34699999999999998</v>
      </c>
      <c r="HA23" s="59">
        <v>0.99199999999999999</v>
      </c>
      <c r="HB23" s="59">
        <v>6.415</v>
      </c>
      <c r="HC23" s="59">
        <v>7.7539999999999996</v>
      </c>
      <c r="HD23" s="59">
        <v>2.052</v>
      </c>
      <c r="HE23" s="59">
        <v>9.8059999999999992</v>
      </c>
      <c r="HF23" s="59">
        <v>0</v>
      </c>
      <c r="HG23" s="59">
        <v>0</v>
      </c>
      <c r="HH23" s="59">
        <v>0</v>
      </c>
      <c r="HI23" s="59">
        <v>0</v>
      </c>
      <c r="HJ23" s="59">
        <v>0.95099999999999996</v>
      </c>
      <c r="HK23" s="59">
        <v>0.95099999999999996</v>
      </c>
      <c r="HL23" s="59">
        <v>0</v>
      </c>
      <c r="HM23" s="59">
        <v>0</v>
      </c>
      <c r="HN23" s="59">
        <v>0</v>
      </c>
      <c r="HO23" s="59">
        <v>0</v>
      </c>
      <c r="HP23" s="59">
        <v>0</v>
      </c>
      <c r="HQ23" s="59">
        <v>0</v>
      </c>
      <c r="HR23" s="59">
        <v>11.222</v>
      </c>
      <c r="HS23" s="59">
        <v>13.867000000000001</v>
      </c>
      <c r="HT23" s="59">
        <v>9.9350000000000005</v>
      </c>
      <c r="HU23" s="59">
        <v>35.024999999999999</v>
      </c>
      <c r="HV23" s="59">
        <v>4.968</v>
      </c>
      <c r="HW23" s="59">
        <v>39.993000000000002</v>
      </c>
      <c r="HX23" s="59">
        <v>2.1179999999999999</v>
      </c>
      <c r="HY23" s="59">
        <v>0</v>
      </c>
      <c r="HZ23" s="59">
        <v>0</v>
      </c>
      <c r="IA23" s="59">
        <v>2.1179999999999999</v>
      </c>
      <c r="IB23" s="59">
        <v>0</v>
      </c>
      <c r="IC23" s="59">
        <v>2.1179999999999999</v>
      </c>
      <c r="ID23" s="59">
        <v>15.31</v>
      </c>
      <c r="IE23" s="59">
        <v>0.81899999999999995</v>
      </c>
      <c r="IF23" s="59">
        <v>0</v>
      </c>
      <c r="IG23" s="59">
        <v>16.129000000000001</v>
      </c>
      <c r="IH23" s="59">
        <v>0</v>
      </c>
      <c r="II23" s="59">
        <v>16.129000000000001</v>
      </c>
      <c r="IJ23" s="59">
        <v>51.448999999999998</v>
      </c>
      <c r="IK23" s="59">
        <v>14.785</v>
      </c>
      <c r="IL23" s="59">
        <v>2.9060000000000001</v>
      </c>
      <c r="IM23" s="59">
        <v>69.14</v>
      </c>
      <c r="IN23" s="59">
        <v>0</v>
      </c>
      <c r="IO23" s="59">
        <v>69.14</v>
      </c>
      <c r="IP23" s="59">
        <v>21.995999999999999</v>
      </c>
      <c r="IQ23" s="59">
        <v>23.704000000000001</v>
      </c>
    </row>
    <row r="24" spans="1:251">
      <c r="A24" s="9">
        <v>43252</v>
      </c>
      <c r="B24" s="59">
        <v>0</v>
      </c>
      <c r="C24" s="59">
        <v>51.277999999999999</v>
      </c>
      <c r="D24" s="59">
        <v>549.13</v>
      </c>
      <c r="E24" s="59">
        <v>93.733999999999995</v>
      </c>
      <c r="F24" s="59">
        <v>13.967000000000001</v>
      </c>
      <c r="G24" s="59">
        <v>656.83100000000002</v>
      </c>
      <c r="H24" s="59">
        <v>2.9049999999999998</v>
      </c>
      <c r="I24" s="59">
        <v>659.73599999999999</v>
      </c>
      <c r="J24" s="59">
        <v>423.428</v>
      </c>
      <c r="K24" s="59">
        <v>365.10599999999999</v>
      </c>
      <c r="L24" s="59">
        <v>193.52699999999999</v>
      </c>
      <c r="M24" s="59">
        <v>982.06100000000004</v>
      </c>
      <c r="N24" s="59">
        <v>56.503999999999998</v>
      </c>
      <c r="O24" s="59">
        <v>1038.5650000000001</v>
      </c>
      <c r="P24" s="59">
        <v>18.718</v>
      </c>
      <c r="Q24" s="59">
        <v>124.372</v>
      </c>
      <c r="R24" s="59">
        <v>251.24</v>
      </c>
      <c r="S24" s="59">
        <v>394.33</v>
      </c>
      <c r="T24" s="59">
        <v>311.94200000000001</v>
      </c>
      <c r="U24" s="59">
        <v>706.27200000000005</v>
      </c>
      <c r="V24" s="59">
        <v>1.8680000000000001</v>
      </c>
      <c r="W24" s="59">
        <v>1.9650000000000001</v>
      </c>
      <c r="X24" s="59">
        <v>9.7249999999999996</v>
      </c>
      <c r="Y24" s="59">
        <v>13.557</v>
      </c>
      <c r="Z24" s="59">
        <v>85.79</v>
      </c>
      <c r="AA24" s="59">
        <v>99.346999999999994</v>
      </c>
      <c r="AB24" s="59">
        <v>0.40899999999999997</v>
      </c>
      <c r="AC24" s="59">
        <v>0</v>
      </c>
      <c r="AD24" s="59">
        <v>5.9530000000000003</v>
      </c>
      <c r="AE24" s="59">
        <v>6.3620000000000001</v>
      </c>
      <c r="AF24" s="59">
        <v>3.681</v>
      </c>
      <c r="AG24" s="59">
        <v>10.042999999999999</v>
      </c>
      <c r="AH24" s="59">
        <v>1043.876</v>
      </c>
      <c r="AI24" s="59">
        <v>586.50300000000004</v>
      </c>
      <c r="AJ24" s="59">
        <v>475.31400000000002</v>
      </c>
      <c r="AK24" s="59">
        <v>2105.6930000000002</v>
      </c>
      <c r="AL24" s="59">
        <v>460.822</v>
      </c>
      <c r="AM24" s="59">
        <v>2566.5149999999999</v>
      </c>
      <c r="AN24" s="59">
        <v>0</v>
      </c>
      <c r="AO24" s="59">
        <v>0</v>
      </c>
      <c r="AP24" s="59">
        <v>0</v>
      </c>
      <c r="AQ24" s="59">
        <v>0</v>
      </c>
      <c r="AR24" s="59">
        <v>0</v>
      </c>
      <c r="AS24" s="59">
        <v>0</v>
      </c>
      <c r="AT24" s="59">
        <v>0.22800000000000001</v>
      </c>
      <c r="AU24" s="59">
        <v>0.28399999999999997</v>
      </c>
      <c r="AV24" s="59">
        <v>0</v>
      </c>
      <c r="AW24" s="59">
        <v>0.51200000000000001</v>
      </c>
      <c r="AX24" s="59">
        <v>0</v>
      </c>
      <c r="AY24" s="59">
        <v>0.51200000000000001</v>
      </c>
      <c r="AZ24" s="59">
        <v>11.624000000000001</v>
      </c>
      <c r="BA24" s="59">
        <v>12.646000000000001</v>
      </c>
      <c r="BB24" s="59">
        <v>3.13</v>
      </c>
      <c r="BC24" s="59">
        <v>27.4</v>
      </c>
      <c r="BD24" s="59">
        <v>0.14299999999999999</v>
      </c>
      <c r="BE24" s="59">
        <v>27.542999999999999</v>
      </c>
      <c r="BF24" s="59">
        <v>10.757</v>
      </c>
      <c r="BG24" s="59">
        <v>19.338000000000001</v>
      </c>
      <c r="BH24" s="59">
        <v>19.09</v>
      </c>
      <c r="BI24" s="59">
        <v>49.185000000000002</v>
      </c>
      <c r="BJ24" s="59">
        <v>9.2230000000000008</v>
      </c>
      <c r="BK24" s="59">
        <v>58.408000000000001</v>
      </c>
      <c r="BL24" s="59">
        <v>1.0389999999999999</v>
      </c>
      <c r="BM24" s="59">
        <v>4.9039999999999999</v>
      </c>
      <c r="BN24" s="59">
        <v>27.099</v>
      </c>
      <c r="BO24" s="59">
        <v>33.042999999999999</v>
      </c>
      <c r="BP24" s="59">
        <v>29.012</v>
      </c>
      <c r="BQ24" s="59">
        <v>62.055</v>
      </c>
      <c r="BR24" s="59">
        <v>0</v>
      </c>
      <c r="BS24" s="59">
        <v>0.30599999999999999</v>
      </c>
      <c r="BT24" s="59">
        <v>1.7509999999999999</v>
      </c>
      <c r="BU24" s="59">
        <v>2.0569999999999999</v>
      </c>
      <c r="BV24" s="59">
        <v>10.926</v>
      </c>
      <c r="BW24" s="59">
        <v>12.981999999999999</v>
      </c>
      <c r="BX24" s="59">
        <v>0</v>
      </c>
      <c r="BY24" s="59">
        <v>0</v>
      </c>
      <c r="BZ24" s="59">
        <v>3.7999999999999999E-2</v>
      </c>
      <c r="CA24" s="59">
        <v>3.7999999999999999E-2</v>
      </c>
      <c r="CB24" s="59">
        <v>0</v>
      </c>
      <c r="CC24" s="59">
        <v>3.7999999999999999E-2</v>
      </c>
      <c r="CD24" s="59">
        <v>23.648</v>
      </c>
      <c r="CE24" s="59">
        <v>37.478000000000002</v>
      </c>
      <c r="CF24" s="59">
        <v>51.107999999999997</v>
      </c>
      <c r="CG24" s="59">
        <v>112.235</v>
      </c>
      <c r="CH24" s="59">
        <v>49.304000000000002</v>
      </c>
      <c r="CI24" s="59">
        <v>161.53899999999999</v>
      </c>
      <c r="CJ24" s="59">
        <v>0</v>
      </c>
      <c r="CK24" s="59">
        <v>0</v>
      </c>
      <c r="CL24" s="59">
        <v>0</v>
      </c>
      <c r="CM24" s="59">
        <v>0</v>
      </c>
      <c r="CN24" s="59">
        <v>0</v>
      </c>
      <c r="CO24" s="59">
        <v>0</v>
      </c>
      <c r="CP24" s="59">
        <v>4.4539999999999997</v>
      </c>
      <c r="CQ24" s="59">
        <v>0.63600000000000001</v>
      </c>
      <c r="CR24" s="59">
        <v>0</v>
      </c>
      <c r="CS24" s="59">
        <v>5.0910000000000002</v>
      </c>
      <c r="CT24" s="59">
        <v>0</v>
      </c>
      <c r="CU24" s="59">
        <v>5.0910000000000002</v>
      </c>
      <c r="CV24" s="59">
        <v>18.829999999999998</v>
      </c>
      <c r="CW24" s="59">
        <v>11.254</v>
      </c>
      <c r="CX24" s="59">
        <v>1.673</v>
      </c>
      <c r="CY24" s="59">
        <v>31.757000000000001</v>
      </c>
      <c r="CZ24" s="59">
        <v>0</v>
      </c>
      <c r="DA24" s="59">
        <v>31.757000000000001</v>
      </c>
      <c r="DB24" s="59">
        <v>13.922000000000001</v>
      </c>
      <c r="DC24" s="59">
        <v>29.873000000000001</v>
      </c>
      <c r="DD24" s="59">
        <v>18.577000000000002</v>
      </c>
      <c r="DE24" s="59">
        <v>62.372</v>
      </c>
      <c r="DF24" s="59">
        <v>5.681</v>
      </c>
      <c r="DG24" s="59">
        <v>68.052999999999997</v>
      </c>
      <c r="DH24" s="59">
        <v>0</v>
      </c>
      <c r="DI24" s="59">
        <v>10.742000000000001</v>
      </c>
      <c r="DJ24" s="59">
        <v>18.587</v>
      </c>
      <c r="DK24" s="59">
        <v>29.329000000000001</v>
      </c>
      <c r="DL24" s="59">
        <v>18.643000000000001</v>
      </c>
      <c r="DM24" s="59">
        <v>47.972000000000001</v>
      </c>
      <c r="DN24" s="59">
        <v>0</v>
      </c>
      <c r="DO24" s="59">
        <v>0</v>
      </c>
      <c r="DP24" s="59">
        <v>3.9750000000000001</v>
      </c>
      <c r="DQ24" s="59">
        <v>3.9750000000000001</v>
      </c>
      <c r="DR24" s="59">
        <v>7.5309999999999997</v>
      </c>
      <c r="DS24" s="59">
        <v>11.506</v>
      </c>
      <c r="DT24" s="59">
        <v>0</v>
      </c>
      <c r="DU24" s="59">
        <v>0</v>
      </c>
      <c r="DV24" s="59">
        <v>0</v>
      </c>
      <c r="DW24" s="59">
        <v>0</v>
      </c>
      <c r="DX24" s="59">
        <v>0.45300000000000001</v>
      </c>
      <c r="DY24" s="59">
        <v>0.45300000000000001</v>
      </c>
      <c r="DZ24" s="59">
        <v>37.207000000000001</v>
      </c>
      <c r="EA24" s="59">
        <v>52.506</v>
      </c>
      <c r="EB24" s="59">
        <v>42.811999999999998</v>
      </c>
      <c r="EC24" s="59">
        <v>132.524</v>
      </c>
      <c r="ED24" s="59">
        <v>32.308999999999997</v>
      </c>
      <c r="EE24" s="59">
        <v>164.833</v>
      </c>
      <c r="EF24" s="59">
        <v>0</v>
      </c>
      <c r="EG24" s="59">
        <v>0</v>
      </c>
      <c r="EH24" s="59">
        <v>0</v>
      </c>
      <c r="EI24" s="59">
        <v>0</v>
      </c>
      <c r="EJ24" s="59">
        <v>0</v>
      </c>
      <c r="EK24" s="59">
        <v>0</v>
      </c>
      <c r="EL24" s="59">
        <v>4.6820000000000004</v>
      </c>
      <c r="EM24" s="59">
        <v>0.92</v>
      </c>
      <c r="EN24" s="59">
        <v>0</v>
      </c>
      <c r="EO24" s="59">
        <v>5.6029999999999998</v>
      </c>
      <c r="EP24" s="59">
        <v>0</v>
      </c>
      <c r="EQ24" s="59">
        <v>5.6029999999999998</v>
      </c>
      <c r="ER24" s="59">
        <v>30.454999999999998</v>
      </c>
      <c r="ES24" s="59">
        <v>23.9</v>
      </c>
      <c r="ET24" s="59">
        <v>4.8029999999999999</v>
      </c>
      <c r="EU24" s="59">
        <v>59.158000000000001</v>
      </c>
      <c r="EV24" s="59">
        <v>0.14299999999999999</v>
      </c>
      <c r="EW24" s="59">
        <v>59.3</v>
      </c>
      <c r="EX24" s="59">
        <v>24.678999999999998</v>
      </c>
      <c r="EY24" s="59">
        <v>49.210999999999999</v>
      </c>
      <c r="EZ24" s="59">
        <v>37.667000000000002</v>
      </c>
      <c r="FA24" s="59">
        <v>111.557</v>
      </c>
      <c r="FB24" s="59">
        <v>14.904</v>
      </c>
      <c r="FC24" s="59">
        <v>126.462</v>
      </c>
      <c r="FD24" s="59">
        <v>1.0389999999999999</v>
      </c>
      <c r="FE24" s="59">
        <v>15.646000000000001</v>
      </c>
      <c r="FF24" s="59">
        <v>45.686999999999998</v>
      </c>
      <c r="FG24" s="59">
        <v>62.372</v>
      </c>
      <c r="FH24" s="59">
        <v>47.655000000000001</v>
      </c>
      <c r="FI24" s="59">
        <v>110.02800000000001</v>
      </c>
      <c r="FJ24" s="59">
        <v>0</v>
      </c>
      <c r="FK24" s="59">
        <v>0.30599999999999999</v>
      </c>
      <c r="FL24" s="59">
        <v>5.7249999999999996</v>
      </c>
      <c r="FM24" s="59">
        <v>6.0309999999999997</v>
      </c>
      <c r="FN24" s="59">
        <v>18.457000000000001</v>
      </c>
      <c r="FO24" s="59">
        <v>24.489000000000001</v>
      </c>
      <c r="FP24" s="59">
        <v>0</v>
      </c>
      <c r="FQ24" s="59">
        <v>0</v>
      </c>
      <c r="FR24" s="59">
        <v>3.7999999999999999E-2</v>
      </c>
      <c r="FS24" s="59">
        <v>3.7999999999999999E-2</v>
      </c>
      <c r="FT24" s="59">
        <v>0.45300000000000001</v>
      </c>
      <c r="FU24" s="59">
        <v>0.49099999999999999</v>
      </c>
      <c r="FV24" s="59">
        <v>60.854999999999997</v>
      </c>
      <c r="FW24" s="59">
        <v>89.983999999999995</v>
      </c>
      <c r="FX24" s="59">
        <v>93.92</v>
      </c>
      <c r="FY24" s="59">
        <v>244.75899999999999</v>
      </c>
      <c r="FZ24" s="59">
        <v>81.613</v>
      </c>
      <c r="GA24" s="59">
        <v>326.37200000000001</v>
      </c>
      <c r="GB24" s="59">
        <v>0.39500000000000002</v>
      </c>
      <c r="GC24" s="59">
        <v>0</v>
      </c>
      <c r="GD24" s="59">
        <v>0</v>
      </c>
      <c r="GE24" s="59">
        <v>0.39500000000000002</v>
      </c>
      <c r="GF24" s="59">
        <v>0</v>
      </c>
      <c r="GG24" s="59">
        <v>0.39500000000000002</v>
      </c>
      <c r="GH24" s="59">
        <v>2.8519999999999999</v>
      </c>
      <c r="GI24" s="59">
        <v>0.35399999999999998</v>
      </c>
      <c r="GJ24" s="59">
        <v>0</v>
      </c>
      <c r="GK24" s="59">
        <v>3.206</v>
      </c>
      <c r="GL24" s="59">
        <v>0</v>
      </c>
      <c r="GM24" s="59">
        <v>3.206</v>
      </c>
      <c r="GN24" s="59">
        <v>4.7210000000000001</v>
      </c>
      <c r="GO24" s="59">
        <v>5.5259999999999998</v>
      </c>
      <c r="GP24" s="59">
        <v>2.1339999999999999</v>
      </c>
      <c r="GQ24" s="59">
        <v>12.381</v>
      </c>
      <c r="GR24" s="59">
        <v>0.35499999999999998</v>
      </c>
      <c r="GS24" s="59">
        <v>12.736000000000001</v>
      </c>
      <c r="GT24" s="59">
        <v>1.964</v>
      </c>
      <c r="GU24" s="59">
        <v>5.9210000000000003</v>
      </c>
      <c r="GV24" s="59">
        <v>2.93</v>
      </c>
      <c r="GW24" s="59">
        <v>10.815</v>
      </c>
      <c r="GX24" s="59">
        <v>1.5840000000000001</v>
      </c>
      <c r="GY24" s="59">
        <v>12.398999999999999</v>
      </c>
      <c r="GZ24" s="59">
        <v>0</v>
      </c>
      <c r="HA24" s="59">
        <v>2.4319999999999999</v>
      </c>
      <c r="HB24" s="59">
        <v>1.875</v>
      </c>
      <c r="HC24" s="59">
        <v>4.3070000000000004</v>
      </c>
      <c r="HD24" s="59">
        <v>2.8860000000000001</v>
      </c>
      <c r="HE24" s="59">
        <v>7.1929999999999996</v>
      </c>
      <c r="HF24" s="59">
        <v>0</v>
      </c>
      <c r="HG24" s="59">
        <v>0</v>
      </c>
      <c r="HH24" s="59">
        <v>0.48299999999999998</v>
      </c>
      <c r="HI24" s="59">
        <v>0.48299999999999998</v>
      </c>
      <c r="HJ24" s="59">
        <v>0.78</v>
      </c>
      <c r="HK24" s="59">
        <v>1.2629999999999999</v>
      </c>
      <c r="HL24" s="59">
        <v>0</v>
      </c>
      <c r="HM24" s="59">
        <v>0</v>
      </c>
      <c r="HN24" s="59">
        <v>0</v>
      </c>
      <c r="HO24" s="59">
        <v>0</v>
      </c>
      <c r="HP24" s="59">
        <v>0</v>
      </c>
      <c r="HQ24" s="59">
        <v>0</v>
      </c>
      <c r="HR24" s="59">
        <v>9.9320000000000004</v>
      </c>
      <c r="HS24" s="59">
        <v>14.233000000000001</v>
      </c>
      <c r="HT24" s="59">
        <v>7.4219999999999997</v>
      </c>
      <c r="HU24" s="59">
        <v>31.585999999999999</v>
      </c>
      <c r="HV24" s="59">
        <v>5.6050000000000004</v>
      </c>
      <c r="HW24" s="59">
        <v>37.191000000000003</v>
      </c>
      <c r="HX24" s="59">
        <v>2.4079999999999999</v>
      </c>
      <c r="HY24" s="59">
        <v>0</v>
      </c>
      <c r="HZ24" s="59">
        <v>0</v>
      </c>
      <c r="IA24" s="59">
        <v>2.4079999999999999</v>
      </c>
      <c r="IB24" s="59">
        <v>0</v>
      </c>
      <c r="IC24" s="59">
        <v>2.4079999999999999</v>
      </c>
      <c r="ID24" s="59">
        <v>20.006</v>
      </c>
      <c r="IE24" s="59">
        <v>0.38</v>
      </c>
      <c r="IF24" s="59">
        <v>0</v>
      </c>
      <c r="IG24" s="59">
        <v>20.385999999999999</v>
      </c>
      <c r="IH24" s="59">
        <v>0</v>
      </c>
      <c r="II24" s="59">
        <v>20.385999999999999</v>
      </c>
      <c r="IJ24" s="59">
        <v>40.814</v>
      </c>
      <c r="IK24" s="59">
        <v>12.499000000000001</v>
      </c>
      <c r="IL24" s="59">
        <v>2.173</v>
      </c>
      <c r="IM24" s="59">
        <v>55.484999999999999</v>
      </c>
      <c r="IN24" s="59">
        <v>0</v>
      </c>
      <c r="IO24" s="59">
        <v>55.484999999999999</v>
      </c>
      <c r="IP24" s="59">
        <v>23.449000000000002</v>
      </c>
      <c r="IQ24" s="59">
        <v>19.751000000000001</v>
      </c>
    </row>
    <row r="25" spans="1:251">
      <c r="A25" s="9">
        <v>43525</v>
      </c>
      <c r="B25" s="59">
        <v>0</v>
      </c>
      <c r="C25" s="59">
        <v>38.698</v>
      </c>
      <c r="D25" s="59">
        <v>538.91200000000003</v>
      </c>
      <c r="E25" s="59">
        <v>94.59</v>
      </c>
      <c r="F25" s="59">
        <v>13.148999999999999</v>
      </c>
      <c r="G25" s="59">
        <v>646.65099999999995</v>
      </c>
      <c r="H25" s="59">
        <v>0.48299999999999998</v>
      </c>
      <c r="I25" s="59">
        <v>647.13400000000001</v>
      </c>
      <c r="J25" s="59">
        <v>436.33600000000001</v>
      </c>
      <c r="K25" s="59">
        <v>385.33699999999999</v>
      </c>
      <c r="L25" s="59">
        <v>189.89099999999999</v>
      </c>
      <c r="M25" s="59">
        <v>1011.563</v>
      </c>
      <c r="N25" s="59">
        <v>54.384</v>
      </c>
      <c r="O25" s="59">
        <v>1065.9469999999999</v>
      </c>
      <c r="P25" s="59">
        <v>23.268999999999998</v>
      </c>
      <c r="Q25" s="59">
        <v>123.298</v>
      </c>
      <c r="R25" s="59">
        <v>260.91500000000002</v>
      </c>
      <c r="S25" s="59">
        <v>407.48099999999999</v>
      </c>
      <c r="T25" s="59">
        <v>297.16500000000002</v>
      </c>
      <c r="U25" s="59">
        <v>704.64599999999996</v>
      </c>
      <c r="V25" s="59">
        <v>1.577</v>
      </c>
      <c r="W25" s="59">
        <v>4.1130000000000004</v>
      </c>
      <c r="X25" s="59">
        <v>12.532999999999999</v>
      </c>
      <c r="Y25" s="59">
        <v>18.222999999999999</v>
      </c>
      <c r="Z25" s="59">
        <v>97.411000000000001</v>
      </c>
      <c r="AA25" s="59">
        <v>115.634</v>
      </c>
      <c r="AB25" s="59">
        <v>0.73099999999999998</v>
      </c>
      <c r="AC25" s="59">
        <v>0.70299999999999996</v>
      </c>
      <c r="AD25" s="59">
        <v>2.4889999999999999</v>
      </c>
      <c r="AE25" s="59">
        <v>3.9239999999999999</v>
      </c>
      <c r="AF25" s="59">
        <v>3.5819999999999999</v>
      </c>
      <c r="AG25" s="59">
        <v>7.5060000000000002</v>
      </c>
      <c r="AH25" s="59">
        <v>1039.7360000000001</v>
      </c>
      <c r="AI25" s="59">
        <v>609.55100000000004</v>
      </c>
      <c r="AJ25" s="59">
        <v>480.13400000000001</v>
      </c>
      <c r="AK25" s="59">
        <v>2129.422</v>
      </c>
      <c r="AL25" s="59">
        <v>453.02499999999998</v>
      </c>
      <c r="AM25" s="59">
        <v>2582.4470000000001</v>
      </c>
      <c r="AN25" s="59">
        <v>0</v>
      </c>
      <c r="AO25" s="59">
        <v>0</v>
      </c>
      <c r="AP25" s="59">
        <v>0</v>
      </c>
      <c r="AQ25" s="59">
        <v>0</v>
      </c>
      <c r="AR25" s="59">
        <v>0</v>
      </c>
      <c r="AS25" s="59">
        <v>0</v>
      </c>
      <c r="AT25" s="59">
        <v>6.1150000000000002</v>
      </c>
      <c r="AU25" s="59">
        <v>1.349</v>
      </c>
      <c r="AV25" s="59">
        <v>0.20499999999999999</v>
      </c>
      <c r="AW25" s="59">
        <v>7.6689999999999996</v>
      </c>
      <c r="AX25" s="59">
        <v>0</v>
      </c>
      <c r="AY25" s="59">
        <v>7.6689999999999996</v>
      </c>
      <c r="AZ25" s="59">
        <v>6.6379999999999999</v>
      </c>
      <c r="BA25" s="59">
        <v>11.06</v>
      </c>
      <c r="BB25" s="59">
        <v>2.5110000000000001</v>
      </c>
      <c r="BC25" s="59">
        <v>20.209</v>
      </c>
      <c r="BD25" s="59">
        <v>0</v>
      </c>
      <c r="BE25" s="59">
        <v>20.209</v>
      </c>
      <c r="BF25" s="59">
        <v>11.606</v>
      </c>
      <c r="BG25" s="59">
        <v>25.16</v>
      </c>
      <c r="BH25" s="59">
        <v>26.725000000000001</v>
      </c>
      <c r="BI25" s="59">
        <v>63.491</v>
      </c>
      <c r="BJ25" s="59">
        <v>8.077</v>
      </c>
      <c r="BK25" s="59">
        <v>71.566999999999993</v>
      </c>
      <c r="BL25" s="59">
        <v>2.1030000000000002</v>
      </c>
      <c r="BM25" s="59">
        <v>10.866</v>
      </c>
      <c r="BN25" s="59">
        <v>19.646999999999998</v>
      </c>
      <c r="BO25" s="59">
        <v>32.616</v>
      </c>
      <c r="BP25" s="59">
        <v>29.509</v>
      </c>
      <c r="BQ25" s="59">
        <v>62.125</v>
      </c>
      <c r="BR25" s="59">
        <v>0.3</v>
      </c>
      <c r="BS25" s="59">
        <v>0</v>
      </c>
      <c r="BT25" s="59">
        <v>2.3199999999999998</v>
      </c>
      <c r="BU25" s="59">
        <v>2.62</v>
      </c>
      <c r="BV25" s="59">
        <v>5.4480000000000004</v>
      </c>
      <c r="BW25" s="59">
        <v>8.0679999999999996</v>
      </c>
      <c r="BX25" s="59">
        <v>0</v>
      </c>
      <c r="BY25" s="59">
        <v>0</v>
      </c>
      <c r="BZ25" s="59">
        <v>0</v>
      </c>
      <c r="CA25" s="59">
        <v>0</v>
      </c>
      <c r="CB25" s="59">
        <v>1.288</v>
      </c>
      <c r="CC25" s="59">
        <v>1.288</v>
      </c>
      <c r="CD25" s="59">
        <v>26.762</v>
      </c>
      <c r="CE25" s="59">
        <v>48.435000000000002</v>
      </c>
      <c r="CF25" s="59">
        <v>51.406999999999996</v>
      </c>
      <c r="CG25" s="59">
        <v>126.604</v>
      </c>
      <c r="CH25" s="59">
        <v>44.320999999999998</v>
      </c>
      <c r="CI25" s="59">
        <v>170.92599999999999</v>
      </c>
      <c r="CJ25" s="59">
        <v>1.1759999999999999</v>
      </c>
      <c r="CK25" s="59">
        <v>0.42799999999999999</v>
      </c>
      <c r="CL25" s="59">
        <v>0</v>
      </c>
      <c r="CM25" s="59">
        <v>1.605</v>
      </c>
      <c r="CN25" s="59">
        <v>0</v>
      </c>
      <c r="CO25" s="59">
        <v>1.605</v>
      </c>
      <c r="CP25" s="59">
        <v>7.2240000000000002</v>
      </c>
      <c r="CQ25" s="59">
        <v>0.745</v>
      </c>
      <c r="CR25" s="59">
        <v>0</v>
      </c>
      <c r="CS25" s="59">
        <v>7.9690000000000003</v>
      </c>
      <c r="CT25" s="59">
        <v>0</v>
      </c>
      <c r="CU25" s="59">
        <v>7.9690000000000003</v>
      </c>
      <c r="CV25" s="59">
        <v>21.427</v>
      </c>
      <c r="CW25" s="59">
        <v>14.63</v>
      </c>
      <c r="CX25" s="59">
        <v>3.9670000000000001</v>
      </c>
      <c r="CY25" s="59">
        <v>40.024000000000001</v>
      </c>
      <c r="CZ25" s="59">
        <v>1.506</v>
      </c>
      <c r="DA25" s="59">
        <v>41.530999999999999</v>
      </c>
      <c r="DB25" s="59">
        <v>9.8689999999999998</v>
      </c>
      <c r="DC25" s="59">
        <v>23.992000000000001</v>
      </c>
      <c r="DD25" s="59">
        <v>11.478</v>
      </c>
      <c r="DE25" s="59">
        <v>45.34</v>
      </c>
      <c r="DF25" s="59">
        <v>2.8479999999999999</v>
      </c>
      <c r="DG25" s="59">
        <v>48.186999999999998</v>
      </c>
      <c r="DH25" s="59">
        <v>1.7929999999999999</v>
      </c>
      <c r="DI25" s="59">
        <v>6.94</v>
      </c>
      <c r="DJ25" s="59">
        <v>14.247</v>
      </c>
      <c r="DK25" s="59">
        <v>22.98</v>
      </c>
      <c r="DL25" s="59">
        <v>21.408000000000001</v>
      </c>
      <c r="DM25" s="59">
        <v>44.387</v>
      </c>
      <c r="DN25" s="59">
        <v>0</v>
      </c>
      <c r="DO25" s="59">
        <v>0.89700000000000002</v>
      </c>
      <c r="DP25" s="59">
        <v>2.887</v>
      </c>
      <c r="DQ25" s="59">
        <v>3.7839999999999998</v>
      </c>
      <c r="DR25" s="59">
        <v>8.7899999999999991</v>
      </c>
      <c r="DS25" s="59">
        <v>12.574</v>
      </c>
      <c r="DT25" s="59">
        <v>0</v>
      </c>
      <c r="DU25" s="59">
        <v>0</v>
      </c>
      <c r="DV25" s="59">
        <v>0</v>
      </c>
      <c r="DW25" s="59">
        <v>0</v>
      </c>
      <c r="DX25" s="59">
        <v>0</v>
      </c>
      <c r="DY25" s="59">
        <v>0</v>
      </c>
      <c r="DZ25" s="59">
        <v>41.49</v>
      </c>
      <c r="EA25" s="59">
        <v>47.633000000000003</v>
      </c>
      <c r="EB25" s="59">
        <v>32.578000000000003</v>
      </c>
      <c r="EC25" s="59">
        <v>121.70099999999999</v>
      </c>
      <c r="ED25" s="59">
        <v>34.551000000000002</v>
      </c>
      <c r="EE25" s="59">
        <v>156.25299999999999</v>
      </c>
      <c r="EF25" s="59">
        <v>1.1759999999999999</v>
      </c>
      <c r="EG25" s="59">
        <v>0.42799999999999999</v>
      </c>
      <c r="EH25" s="59">
        <v>0</v>
      </c>
      <c r="EI25" s="59">
        <v>1.605</v>
      </c>
      <c r="EJ25" s="59">
        <v>0</v>
      </c>
      <c r="EK25" s="59">
        <v>1.605</v>
      </c>
      <c r="EL25" s="59">
        <v>13.339</v>
      </c>
      <c r="EM25" s="59">
        <v>2.0939999999999999</v>
      </c>
      <c r="EN25" s="59">
        <v>0.20499999999999999</v>
      </c>
      <c r="EO25" s="59">
        <v>15.638</v>
      </c>
      <c r="EP25" s="59">
        <v>0</v>
      </c>
      <c r="EQ25" s="59">
        <v>15.638</v>
      </c>
      <c r="ER25" s="59">
        <v>28.065000000000001</v>
      </c>
      <c r="ES25" s="59">
        <v>25.69</v>
      </c>
      <c r="ET25" s="59">
        <v>6.4779999999999998</v>
      </c>
      <c r="EU25" s="59">
        <v>60.232999999999997</v>
      </c>
      <c r="EV25" s="59">
        <v>1.506</v>
      </c>
      <c r="EW25" s="59">
        <v>61.74</v>
      </c>
      <c r="EX25" s="59">
        <v>21.475000000000001</v>
      </c>
      <c r="EY25" s="59">
        <v>49.152999999999999</v>
      </c>
      <c r="EZ25" s="59">
        <v>38.203000000000003</v>
      </c>
      <c r="FA25" s="59">
        <v>108.83</v>
      </c>
      <c r="FB25" s="59">
        <v>10.923999999999999</v>
      </c>
      <c r="FC25" s="59">
        <v>119.755</v>
      </c>
      <c r="FD25" s="59">
        <v>3.8959999999999999</v>
      </c>
      <c r="FE25" s="59">
        <v>17.806000000000001</v>
      </c>
      <c r="FF25" s="59">
        <v>33.893999999999998</v>
      </c>
      <c r="FG25" s="59">
        <v>55.595999999999997</v>
      </c>
      <c r="FH25" s="59">
        <v>50.917000000000002</v>
      </c>
      <c r="FI25" s="59">
        <v>106.51300000000001</v>
      </c>
      <c r="FJ25" s="59">
        <v>0.3</v>
      </c>
      <c r="FK25" s="59">
        <v>0.89700000000000002</v>
      </c>
      <c r="FL25" s="59">
        <v>5.2069999999999999</v>
      </c>
      <c r="FM25" s="59">
        <v>6.4039999999999999</v>
      </c>
      <c r="FN25" s="59">
        <v>14.237</v>
      </c>
      <c r="FO25" s="59">
        <v>20.640999999999998</v>
      </c>
      <c r="FP25" s="59">
        <v>0</v>
      </c>
      <c r="FQ25" s="59">
        <v>0</v>
      </c>
      <c r="FR25" s="59">
        <v>0</v>
      </c>
      <c r="FS25" s="59">
        <v>0</v>
      </c>
      <c r="FT25" s="59">
        <v>1.288</v>
      </c>
      <c r="FU25" s="59">
        <v>1.288</v>
      </c>
      <c r="FV25" s="59">
        <v>68.251000000000005</v>
      </c>
      <c r="FW25" s="59">
        <v>96.067999999999998</v>
      </c>
      <c r="FX25" s="59">
        <v>83.986000000000004</v>
      </c>
      <c r="FY25" s="59">
        <v>248.30500000000001</v>
      </c>
      <c r="FZ25" s="59">
        <v>78.873000000000005</v>
      </c>
      <c r="GA25" s="59">
        <v>327.178</v>
      </c>
      <c r="GB25" s="59">
        <v>0.60199999999999998</v>
      </c>
      <c r="GC25" s="59">
        <v>0</v>
      </c>
      <c r="GD25" s="59">
        <v>0</v>
      </c>
      <c r="GE25" s="59">
        <v>0.60199999999999998</v>
      </c>
      <c r="GF25" s="59">
        <v>0</v>
      </c>
      <c r="GG25" s="59">
        <v>0.60199999999999998</v>
      </c>
      <c r="GH25" s="59">
        <v>1.579</v>
      </c>
      <c r="GI25" s="59">
        <v>0.29899999999999999</v>
      </c>
      <c r="GJ25" s="59">
        <v>0</v>
      </c>
      <c r="GK25" s="59">
        <v>1.8779999999999999</v>
      </c>
      <c r="GL25" s="59">
        <v>0</v>
      </c>
      <c r="GM25" s="59">
        <v>1.8779999999999999</v>
      </c>
      <c r="GN25" s="59">
        <v>5.415</v>
      </c>
      <c r="GO25" s="59">
        <v>5.4809999999999999</v>
      </c>
      <c r="GP25" s="59">
        <v>0.94499999999999995</v>
      </c>
      <c r="GQ25" s="59">
        <v>11.840999999999999</v>
      </c>
      <c r="GR25" s="59">
        <v>0</v>
      </c>
      <c r="GS25" s="59">
        <v>11.840999999999999</v>
      </c>
      <c r="GT25" s="59">
        <v>2.0089999999999999</v>
      </c>
      <c r="GU25" s="59">
        <v>5.1950000000000003</v>
      </c>
      <c r="GV25" s="59">
        <v>2.754</v>
      </c>
      <c r="GW25" s="59">
        <v>9.9580000000000002</v>
      </c>
      <c r="GX25" s="59">
        <v>0.55200000000000005</v>
      </c>
      <c r="GY25" s="59">
        <v>10.510999999999999</v>
      </c>
      <c r="GZ25" s="59">
        <v>0.64100000000000001</v>
      </c>
      <c r="HA25" s="59">
        <v>0.628</v>
      </c>
      <c r="HB25" s="59">
        <v>3.512</v>
      </c>
      <c r="HC25" s="59">
        <v>4.7809999999999997</v>
      </c>
      <c r="HD25" s="59">
        <v>5.7290000000000001</v>
      </c>
      <c r="HE25" s="59">
        <v>10.51</v>
      </c>
      <c r="HF25" s="59">
        <v>0</v>
      </c>
      <c r="HG25" s="59">
        <v>0</v>
      </c>
      <c r="HH25" s="59">
        <v>0</v>
      </c>
      <c r="HI25" s="59">
        <v>0</v>
      </c>
      <c r="HJ25" s="59">
        <v>1.052</v>
      </c>
      <c r="HK25" s="59">
        <v>1.052</v>
      </c>
      <c r="HL25" s="59">
        <v>0</v>
      </c>
      <c r="HM25" s="59">
        <v>0</v>
      </c>
      <c r="HN25" s="59">
        <v>0</v>
      </c>
      <c r="HO25" s="59">
        <v>0</v>
      </c>
      <c r="HP25" s="59">
        <v>0</v>
      </c>
      <c r="HQ25" s="59">
        <v>0</v>
      </c>
      <c r="HR25" s="59">
        <v>10.246</v>
      </c>
      <c r="HS25" s="59">
        <v>11.603</v>
      </c>
      <c r="HT25" s="59">
        <v>7.2119999999999997</v>
      </c>
      <c r="HU25" s="59">
        <v>29.06</v>
      </c>
      <c r="HV25" s="59">
        <v>7.3330000000000002</v>
      </c>
      <c r="HW25" s="59">
        <v>36.393000000000001</v>
      </c>
      <c r="HX25" s="59">
        <v>0.53900000000000003</v>
      </c>
      <c r="HY25" s="59">
        <v>0</v>
      </c>
      <c r="HZ25" s="59">
        <v>0</v>
      </c>
      <c r="IA25" s="59">
        <v>0.53900000000000003</v>
      </c>
      <c r="IB25" s="59">
        <v>0</v>
      </c>
      <c r="IC25" s="59">
        <v>0.53900000000000003</v>
      </c>
      <c r="ID25" s="59">
        <v>13.294</v>
      </c>
      <c r="IE25" s="59">
        <v>2.331</v>
      </c>
      <c r="IF25" s="59">
        <v>0</v>
      </c>
      <c r="IG25" s="59">
        <v>15.625999999999999</v>
      </c>
      <c r="IH25" s="59">
        <v>0</v>
      </c>
      <c r="II25" s="59">
        <v>15.625999999999999</v>
      </c>
      <c r="IJ25" s="59">
        <v>44.511000000000003</v>
      </c>
      <c r="IK25" s="59">
        <v>12.083</v>
      </c>
      <c r="IL25" s="59">
        <v>3.0720000000000001</v>
      </c>
      <c r="IM25" s="59">
        <v>59.665999999999997</v>
      </c>
      <c r="IN25" s="59">
        <v>0</v>
      </c>
      <c r="IO25" s="59">
        <v>59.665999999999997</v>
      </c>
      <c r="IP25" s="59">
        <v>19.55</v>
      </c>
      <c r="IQ25" s="59">
        <v>17.510999999999999</v>
      </c>
    </row>
    <row r="26" spans="1:251">
      <c r="A26" s="9">
        <v>43617</v>
      </c>
      <c r="B26" s="59">
        <v>0</v>
      </c>
      <c r="C26" s="59">
        <v>44.987000000000002</v>
      </c>
      <c r="D26" s="59">
        <v>536.30999999999995</v>
      </c>
      <c r="E26" s="59">
        <v>92.814999999999998</v>
      </c>
      <c r="F26" s="59">
        <v>12.904999999999999</v>
      </c>
      <c r="G26" s="59">
        <v>642.03</v>
      </c>
      <c r="H26" s="59">
        <v>0.33100000000000002</v>
      </c>
      <c r="I26" s="59">
        <v>642.36099999999999</v>
      </c>
      <c r="J26" s="59">
        <v>438.45499999999998</v>
      </c>
      <c r="K26" s="59">
        <v>374.19099999999997</v>
      </c>
      <c r="L26" s="59">
        <v>197.62</v>
      </c>
      <c r="M26" s="59">
        <v>1010.266</v>
      </c>
      <c r="N26" s="59">
        <v>48.69</v>
      </c>
      <c r="O26" s="59">
        <v>1058.9549999999999</v>
      </c>
      <c r="P26" s="59">
        <v>21.158999999999999</v>
      </c>
      <c r="Q26" s="59">
        <v>129.03100000000001</v>
      </c>
      <c r="R26" s="59">
        <v>273.81599999999997</v>
      </c>
      <c r="S26" s="59">
        <v>424.00700000000001</v>
      </c>
      <c r="T26" s="59">
        <v>298.233</v>
      </c>
      <c r="U26" s="59">
        <v>722.24</v>
      </c>
      <c r="V26" s="59">
        <v>1.5669999999999999</v>
      </c>
      <c r="W26" s="59">
        <v>6.8280000000000003</v>
      </c>
      <c r="X26" s="59">
        <v>12.003</v>
      </c>
      <c r="Y26" s="59">
        <v>20.398</v>
      </c>
      <c r="Z26" s="59">
        <v>97.971999999999994</v>
      </c>
      <c r="AA26" s="59">
        <v>118.37</v>
      </c>
      <c r="AB26" s="59">
        <v>0.56699999999999995</v>
      </c>
      <c r="AC26" s="59">
        <v>0.88600000000000001</v>
      </c>
      <c r="AD26" s="59">
        <v>3.1880000000000002</v>
      </c>
      <c r="AE26" s="59">
        <v>4.641</v>
      </c>
      <c r="AF26" s="59">
        <v>3.1960000000000002</v>
      </c>
      <c r="AG26" s="59">
        <v>7.8369999999999997</v>
      </c>
      <c r="AH26" s="59">
        <v>1043.308</v>
      </c>
      <c r="AI26" s="59">
        <v>605.58900000000006</v>
      </c>
      <c r="AJ26" s="59">
        <v>499.59899999999999</v>
      </c>
      <c r="AK26" s="59">
        <v>2148.4960000000001</v>
      </c>
      <c r="AL26" s="59">
        <v>448.42200000000003</v>
      </c>
      <c r="AM26" s="59">
        <v>2596.9180000000001</v>
      </c>
      <c r="AN26" s="59">
        <v>0</v>
      </c>
      <c r="AO26" s="59">
        <v>0</v>
      </c>
      <c r="AP26" s="59">
        <v>0</v>
      </c>
      <c r="AQ26" s="59">
        <v>0</v>
      </c>
      <c r="AR26" s="59">
        <v>0</v>
      </c>
      <c r="AS26" s="59">
        <v>0</v>
      </c>
      <c r="AT26" s="59">
        <v>2.2130000000000001</v>
      </c>
      <c r="AU26" s="59">
        <v>0.61799999999999999</v>
      </c>
      <c r="AV26" s="59">
        <v>0</v>
      </c>
      <c r="AW26" s="59">
        <v>2.831</v>
      </c>
      <c r="AX26" s="59">
        <v>0</v>
      </c>
      <c r="AY26" s="59">
        <v>2.831</v>
      </c>
      <c r="AZ26" s="59">
        <v>10.106999999999999</v>
      </c>
      <c r="BA26" s="59">
        <v>10.223000000000001</v>
      </c>
      <c r="BB26" s="59">
        <v>4.0259999999999998</v>
      </c>
      <c r="BC26" s="59">
        <v>24.356000000000002</v>
      </c>
      <c r="BD26" s="59">
        <v>0</v>
      </c>
      <c r="BE26" s="59">
        <v>24.356000000000002</v>
      </c>
      <c r="BF26" s="59">
        <v>9.6720000000000006</v>
      </c>
      <c r="BG26" s="59">
        <v>24.952000000000002</v>
      </c>
      <c r="BH26" s="59">
        <v>24.119</v>
      </c>
      <c r="BI26" s="59">
        <v>58.743000000000002</v>
      </c>
      <c r="BJ26" s="59">
        <v>10.238</v>
      </c>
      <c r="BK26" s="59">
        <v>68.980999999999995</v>
      </c>
      <c r="BL26" s="59">
        <v>3.129</v>
      </c>
      <c r="BM26" s="59">
        <v>10.946</v>
      </c>
      <c r="BN26" s="59">
        <v>25.15</v>
      </c>
      <c r="BO26" s="59">
        <v>39.225000000000001</v>
      </c>
      <c r="BP26" s="59">
        <v>33.575000000000003</v>
      </c>
      <c r="BQ26" s="59">
        <v>72.8</v>
      </c>
      <c r="BR26" s="59">
        <v>0.498</v>
      </c>
      <c r="BS26" s="59">
        <v>0.36</v>
      </c>
      <c r="BT26" s="59">
        <v>2.363</v>
      </c>
      <c r="BU26" s="59">
        <v>3.2210000000000001</v>
      </c>
      <c r="BV26" s="59">
        <v>9.8049999999999997</v>
      </c>
      <c r="BW26" s="59">
        <v>13.026</v>
      </c>
      <c r="BX26" s="59">
        <v>0</v>
      </c>
      <c r="BY26" s="59">
        <v>0</v>
      </c>
      <c r="BZ26" s="59">
        <v>0</v>
      </c>
      <c r="CA26" s="59">
        <v>0</v>
      </c>
      <c r="CB26" s="59">
        <v>0.56499999999999995</v>
      </c>
      <c r="CC26" s="59">
        <v>0.56499999999999995</v>
      </c>
      <c r="CD26" s="59">
        <v>25.62</v>
      </c>
      <c r="CE26" s="59">
        <v>47.097999999999999</v>
      </c>
      <c r="CF26" s="59">
        <v>55.656999999999996</v>
      </c>
      <c r="CG26" s="59">
        <v>128.375</v>
      </c>
      <c r="CH26" s="59">
        <v>54.183999999999997</v>
      </c>
      <c r="CI26" s="59">
        <v>182.559</v>
      </c>
      <c r="CJ26" s="59">
        <v>0</v>
      </c>
      <c r="CK26" s="59">
        <v>0</v>
      </c>
      <c r="CL26" s="59">
        <v>0</v>
      </c>
      <c r="CM26" s="59">
        <v>0</v>
      </c>
      <c r="CN26" s="59">
        <v>0</v>
      </c>
      <c r="CO26" s="59">
        <v>0</v>
      </c>
      <c r="CP26" s="59">
        <v>4.6710000000000003</v>
      </c>
      <c r="CQ26" s="59">
        <v>0.52900000000000003</v>
      </c>
      <c r="CR26" s="59">
        <v>0</v>
      </c>
      <c r="CS26" s="59">
        <v>5.2</v>
      </c>
      <c r="CT26" s="59">
        <v>0</v>
      </c>
      <c r="CU26" s="59">
        <v>5.2</v>
      </c>
      <c r="CV26" s="59">
        <v>18.712</v>
      </c>
      <c r="CW26" s="59">
        <v>12.68</v>
      </c>
      <c r="CX26" s="59">
        <v>3.2759999999999998</v>
      </c>
      <c r="CY26" s="59">
        <v>34.668999999999997</v>
      </c>
      <c r="CZ26" s="59">
        <v>0.108</v>
      </c>
      <c r="DA26" s="59">
        <v>34.776000000000003</v>
      </c>
      <c r="DB26" s="59">
        <v>15.727</v>
      </c>
      <c r="DC26" s="59">
        <v>26.632000000000001</v>
      </c>
      <c r="DD26" s="59">
        <v>16.524000000000001</v>
      </c>
      <c r="DE26" s="59">
        <v>58.884</v>
      </c>
      <c r="DF26" s="59">
        <v>5.3659999999999997</v>
      </c>
      <c r="DG26" s="59">
        <v>64.248999999999995</v>
      </c>
      <c r="DH26" s="59">
        <v>1.427</v>
      </c>
      <c r="DI26" s="59">
        <v>6.8959999999999999</v>
      </c>
      <c r="DJ26" s="59">
        <v>13.33</v>
      </c>
      <c r="DK26" s="59">
        <v>21.652999999999999</v>
      </c>
      <c r="DL26" s="59">
        <v>18.696000000000002</v>
      </c>
      <c r="DM26" s="59">
        <v>40.35</v>
      </c>
      <c r="DN26" s="59">
        <v>0</v>
      </c>
      <c r="DO26" s="59">
        <v>1.3340000000000001</v>
      </c>
      <c r="DP26" s="59">
        <v>1.4039999999999999</v>
      </c>
      <c r="DQ26" s="59">
        <v>2.738</v>
      </c>
      <c r="DR26" s="59">
        <v>7.14</v>
      </c>
      <c r="DS26" s="59">
        <v>9.8780000000000001</v>
      </c>
      <c r="DT26" s="59">
        <v>0</v>
      </c>
      <c r="DU26" s="59">
        <v>0</v>
      </c>
      <c r="DV26" s="59">
        <v>0</v>
      </c>
      <c r="DW26" s="59">
        <v>0</v>
      </c>
      <c r="DX26" s="59">
        <v>0</v>
      </c>
      <c r="DY26" s="59">
        <v>0</v>
      </c>
      <c r="DZ26" s="59">
        <v>40.537999999999997</v>
      </c>
      <c r="EA26" s="59">
        <v>48.070999999999998</v>
      </c>
      <c r="EB26" s="59">
        <v>34.534999999999997</v>
      </c>
      <c r="EC26" s="59">
        <v>123.14400000000001</v>
      </c>
      <c r="ED26" s="59">
        <v>31.31</v>
      </c>
      <c r="EE26" s="59">
        <v>154.45400000000001</v>
      </c>
      <c r="EF26" s="59">
        <v>0</v>
      </c>
      <c r="EG26" s="59">
        <v>0</v>
      </c>
      <c r="EH26" s="59">
        <v>0</v>
      </c>
      <c r="EI26" s="59">
        <v>0</v>
      </c>
      <c r="EJ26" s="59">
        <v>0</v>
      </c>
      <c r="EK26" s="59">
        <v>0</v>
      </c>
      <c r="EL26" s="59">
        <v>6.8840000000000003</v>
      </c>
      <c r="EM26" s="59">
        <v>1.147</v>
      </c>
      <c r="EN26" s="59">
        <v>0</v>
      </c>
      <c r="EO26" s="59">
        <v>8.0310000000000006</v>
      </c>
      <c r="EP26" s="59">
        <v>0</v>
      </c>
      <c r="EQ26" s="59">
        <v>8.0310000000000006</v>
      </c>
      <c r="ER26" s="59">
        <v>28.818999999999999</v>
      </c>
      <c r="ES26" s="59">
        <v>22.902999999999999</v>
      </c>
      <c r="ET26" s="59">
        <v>7.3019999999999996</v>
      </c>
      <c r="EU26" s="59">
        <v>59.024999999999999</v>
      </c>
      <c r="EV26" s="59">
        <v>0.108</v>
      </c>
      <c r="EW26" s="59">
        <v>59.131999999999998</v>
      </c>
      <c r="EX26" s="59">
        <v>25.4</v>
      </c>
      <c r="EY26" s="59">
        <v>51.584000000000003</v>
      </c>
      <c r="EZ26" s="59">
        <v>40.643000000000001</v>
      </c>
      <c r="FA26" s="59">
        <v>117.627</v>
      </c>
      <c r="FB26" s="59">
        <v>15.603</v>
      </c>
      <c r="FC26" s="59">
        <v>133.23099999999999</v>
      </c>
      <c r="FD26" s="59">
        <v>4.556</v>
      </c>
      <c r="FE26" s="59">
        <v>17.841000000000001</v>
      </c>
      <c r="FF26" s="59">
        <v>38.479999999999997</v>
      </c>
      <c r="FG26" s="59">
        <v>60.878</v>
      </c>
      <c r="FH26" s="59">
        <v>52.271999999999998</v>
      </c>
      <c r="FI26" s="59">
        <v>113.15</v>
      </c>
      <c r="FJ26" s="59">
        <v>0.498</v>
      </c>
      <c r="FK26" s="59">
        <v>1.694</v>
      </c>
      <c r="FL26" s="59">
        <v>3.7669999999999999</v>
      </c>
      <c r="FM26" s="59">
        <v>5.9580000000000002</v>
      </c>
      <c r="FN26" s="59">
        <v>16.945</v>
      </c>
      <c r="FO26" s="59">
        <v>22.904</v>
      </c>
      <c r="FP26" s="59">
        <v>0</v>
      </c>
      <c r="FQ26" s="59">
        <v>0</v>
      </c>
      <c r="FR26" s="59">
        <v>0</v>
      </c>
      <c r="FS26" s="59">
        <v>0</v>
      </c>
      <c r="FT26" s="59">
        <v>0.56499999999999995</v>
      </c>
      <c r="FU26" s="59">
        <v>0.56499999999999995</v>
      </c>
      <c r="FV26" s="59">
        <v>66.158000000000001</v>
      </c>
      <c r="FW26" s="59">
        <v>95.168999999999997</v>
      </c>
      <c r="FX26" s="59">
        <v>90.191999999999993</v>
      </c>
      <c r="FY26" s="59">
        <v>251.51900000000001</v>
      </c>
      <c r="FZ26" s="59">
        <v>85.494</v>
      </c>
      <c r="GA26" s="59">
        <v>337.01299999999998</v>
      </c>
      <c r="GB26" s="59">
        <v>0.17199999999999999</v>
      </c>
      <c r="GC26" s="59">
        <v>0</v>
      </c>
      <c r="GD26" s="59">
        <v>0</v>
      </c>
      <c r="GE26" s="59">
        <v>0.17199999999999999</v>
      </c>
      <c r="GF26" s="59">
        <v>0</v>
      </c>
      <c r="GG26" s="59">
        <v>0.17199999999999999</v>
      </c>
      <c r="GH26" s="59">
        <v>3.113</v>
      </c>
      <c r="GI26" s="59">
        <v>0.63900000000000001</v>
      </c>
      <c r="GJ26" s="59">
        <v>0</v>
      </c>
      <c r="GK26" s="59">
        <v>3.7519999999999998</v>
      </c>
      <c r="GL26" s="59">
        <v>0</v>
      </c>
      <c r="GM26" s="59">
        <v>3.7519999999999998</v>
      </c>
      <c r="GN26" s="59">
        <v>4.7220000000000004</v>
      </c>
      <c r="GO26" s="59">
        <v>3.4710000000000001</v>
      </c>
      <c r="GP26" s="59">
        <v>1.0549999999999999</v>
      </c>
      <c r="GQ26" s="59">
        <v>9.2479999999999993</v>
      </c>
      <c r="GR26" s="59">
        <v>0</v>
      </c>
      <c r="GS26" s="59">
        <v>9.2479999999999993</v>
      </c>
      <c r="GT26" s="59">
        <v>1.875</v>
      </c>
      <c r="GU26" s="59">
        <v>4.3230000000000004</v>
      </c>
      <c r="GV26" s="59">
        <v>3.4769999999999999</v>
      </c>
      <c r="GW26" s="59">
        <v>9.6760000000000002</v>
      </c>
      <c r="GX26" s="59">
        <v>0.95699999999999996</v>
      </c>
      <c r="GY26" s="59">
        <v>10.632999999999999</v>
      </c>
      <c r="GZ26" s="59">
        <v>0</v>
      </c>
      <c r="HA26" s="59">
        <v>3.1880000000000002</v>
      </c>
      <c r="HB26" s="59">
        <v>4.1159999999999997</v>
      </c>
      <c r="HC26" s="59">
        <v>7.3040000000000003</v>
      </c>
      <c r="HD26" s="59">
        <v>3.9689999999999999</v>
      </c>
      <c r="HE26" s="59">
        <v>11.273</v>
      </c>
      <c r="HF26" s="59">
        <v>0</v>
      </c>
      <c r="HG26" s="59">
        <v>0</v>
      </c>
      <c r="HH26" s="59">
        <v>0.186</v>
      </c>
      <c r="HI26" s="59">
        <v>0.186</v>
      </c>
      <c r="HJ26" s="59">
        <v>1.196</v>
      </c>
      <c r="HK26" s="59">
        <v>1.3819999999999999</v>
      </c>
      <c r="HL26" s="59">
        <v>0</v>
      </c>
      <c r="HM26" s="59">
        <v>0</v>
      </c>
      <c r="HN26" s="59">
        <v>0</v>
      </c>
      <c r="HO26" s="59">
        <v>0</v>
      </c>
      <c r="HP26" s="59">
        <v>0</v>
      </c>
      <c r="HQ26" s="59">
        <v>0</v>
      </c>
      <c r="HR26" s="59">
        <v>9.8810000000000002</v>
      </c>
      <c r="HS26" s="59">
        <v>11.621</v>
      </c>
      <c r="HT26" s="59">
        <v>8.8350000000000009</v>
      </c>
      <c r="HU26" s="59">
        <v>30.337</v>
      </c>
      <c r="HV26" s="59">
        <v>6.1230000000000002</v>
      </c>
      <c r="HW26" s="59">
        <v>36.46</v>
      </c>
      <c r="HX26" s="59">
        <v>1.1020000000000001</v>
      </c>
      <c r="HY26" s="59">
        <v>0</v>
      </c>
      <c r="HZ26" s="59">
        <v>0</v>
      </c>
      <c r="IA26" s="59">
        <v>1.1020000000000001</v>
      </c>
      <c r="IB26" s="59">
        <v>0</v>
      </c>
      <c r="IC26" s="59">
        <v>1.1020000000000001</v>
      </c>
      <c r="ID26" s="59">
        <v>16.940999999999999</v>
      </c>
      <c r="IE26" s="59">
        <v>1.2290000000000001</v>
      </c>
      <c r="IF26" s="59">
        <v>0</v>
      </c>
      <c r="IG26" s="59">
        <v>18.169</v>
      </c>
      <c r="IH26" s="59">
        <v>0</v>
      </c>
      <c r="II26" s="59">
        <v>18.169</v>
      </c>
      <c r="IJ26" s="59">
        <v>43.363</v>
      </c>
      <c r="IK26" s="59">
        <v>8.7880000000000003</v>
      </c>
      <c r="IL26" s="59">
        <v>3.2559999999999998</v>
      </c>
      <c r="IM26" s="59">
        <v>55.405999999999999</v>
      </c>
      <c r="IN26" s="59">
        <v>0.32100000000000001</v>
      </c>
      <c r="IO26" s="59">
        <v>55.726999999999997</v>
      </c>
      <c r="IP26" s="59">
        <v>25.622</v>
      </c>
      <c r="IQ26" s="59">
        <v>18.149999999999999</v>
      </c>
    </row>
    <row r="27" spans="1:251">
      <c r="A27" s="9">
        <v>43709</v>
      </c>
      <c r="B27" s="59">
        <v>0.27100000000000002</v>
      </c>
      <c r="C27" s="59">
        <v>47.152000000000001</v>
      </c>
      <c r="D27" s="59">
        <v>525.09</v>
      </c>
      <c r="E27" s="59">
        <v>94.28</v>
      </c>
      <c r="F27" s="59">
        <v>14.301</v>
      </c>
      <c r="G27" s="59">
        <v>633.67100000000005</v>
      </c>
      <c r="H27" s="59">
        <v>0.13800000000000001</v>
      </c>
      <c r="I27" s="59">
        <v>633.80899999999997</v>
      </c>
      <c r="J27" s="59">
        <v>464.61200000000002</v>
      </c>
      <c r="K27" s="59">
        <v>362.95299999999997</v>
      </c>
      <c r="L27" s="59">
        <v>193.62700000000001</v>
      </c>
      <c r="M27" s="59">
        <v>1021.192</v>
      </c>
      <c r="N27" s="59">
        <v>51.661999999999999</v>
      </c>
      <c r="O27" s="59">
        <v>1072.8530000000001</v>
      </c>
      <c r="P27" s="59">
        <v>20.788</v>
      </c>
      <c r="Q27" s="59">
        <v>118.732</v>
      </c>
      <c r="R27" s="59">
        <v>282.15300000000002</v>
      </c>
      <c r="S27" s="59">
        <v>421.67200000000003</v>
      </c>
      <c r="T27" s="59">
        <v>287.18900000000002</v>
      </c>
      <c r="U27" s="59">
        <v>708.86099999999999</v>
      </c>
      <c r="V27" s="59">
        <v>0.36699999999999999</v>
      </c>
      <c r="W27" s="59">
        <v>1.9470000000000001</v>
      </c>
      <c r="X27" s="59">
        <v>13.654999999999999</v>
      </c>
      <c r="Y27" s="59">
        <v>15.97</v>
      </c>
      <c r="Z27" s="59">
        <v>110.45699999999999</v>
      </c>
      <c r="AA27" s="59">
        <v>126.426</v>
      </c>
      <c r="AB27" s="59">
        <v>0</v>
      </c>
      <c r="AC27" s="59">
        <v>0.65</v>
      </c>
      <c r="AD27" s="59">
        <v>2.4870000000000001</v>
      </c>
      <c r="AE27" s="59">
        <v>3.137</v>
      </c>
      <c r="AF27" s="59">
        <v>1.5349999999999999</v>
      </c>
      <c r="AG27" s="59">
        <v>4.6719999999999997</v>
      </c>
      <c r="AH27" s="59">
        <v>1058.7929999999999</v>
      </c>
      <c r="AI27" s="59">
        <v>578.61699999999996</v>
      </c>
      <c r="AJ27" s="59">
        <v>506.22300000000001</v>
      </c>
      <c r="AK27" s="59">
        <v>2143.6329999999998</v>
      </c>
      <c r="AL27" s="59">
        <v>451.25099999999998</v>
      </c>
      <c r="AM27" s="59">
        <v>2594.884</v>
      </c>
      <c r="AN27" s="59">
        <v>0</v>
      </c>
      <c r="AO27" s="59">
        <v>0</v>
      </c>
      <c r="AP27" s="59">
        <v>0</v>
      </c>
      <c r="AQ27" s="59">
        <v>0</v>
      </c>
      <c r="AR27" s="59">
        <v>0</v>
      </c>
      <c r="AS27" s="59">
        <v>0</v>
      </c>
      <c r="AT27" s="59">
        <v>3.0070000000000001</v>
      </c>
      <c r="AU27" s="59">
        <v>0.26800000000000002</v>
      </c>
      <c r="AV27" s="59">
        <v>0</v>
      </c>
      <c r="AW27" s="59">
        <v>3.2759999999999998</v>
      </c>
      <c r="AX27" s="59">
        <v>0</v>
      </c>
      <c r="AY27" s="59">
        <v>3.2759999999999998</v>
      </c>
      <c r="AZ27" s="59">
        <v>14.161</v>
      </c>
      <c r="BA27" s="59">
        <v>8.9280000000000008</v>
      </c>
      <c r="BB27" s="59">
        <v>3.9569999999999999</v>
      </c>
      <c r="BC27" s="59">
        <v>27.045000000000002</v>
      </c>
      <c r="BD27" s="59">
        <v>0</v>
      </c>
      <c r="BE27" s="59">
        <v>27.045000000000002</v>
      </c>
      <c r="BF27" s="59">
        <v>8.9</v>
      </c>
      <c r="BG27" s="59">
        <v>32.207000000000001</v>
      </c>
      <c r="BH27" s="59">
        <v>25.137</v>
      </c>
      <c r="BI27" s="59">
        <v>66.244</v>
      </c>
      <c r="BJ27" s="59">
        <v>9.2550000000000008</v>
      </c>
      <c r="BK27" s="59">
        <v>75.498999999999995</v>
      </c>
      <c r="BL27" s="59">
        <v>2.2320000000000002</v>
      </c>
      <c r="BM27" s="59">
        <v>8.0670000000000002</v>
      </c>
      <c r="BN27" s="59">
        <v>29.428000000000001</v>
      </c>
      <c r="BO27" s="59">
        <v>39.726999999999997</v>
      </c>
      <c r="BP27" s="59">
        <v>31.524999999999999</v>
      </c>
      <c r="BQ27" s="59">
        <v>71.251999999999995</v>
      </c>
      <c r="BR27" s="59">
        <v>0.753</v>
      </c>
      <c r="BS27" s="59">
        <v>0.31</v>
      </c>
      <c r="BT27" s="59">
        <v>1.6759999999999999</v>
      </c>
      <c r="BU27" s="59">
        <v>2.738</v>
      </c>
      <c r="BV27" s="59">
        <v>8.875</v>
      </c>
      <c r="BW27" s="59">
        <v>11.613</v>
      </c>
      <c r="BX27" s="59">
        <v>0</v>
      </c>
      <c r="BY27" s="59">
        <v>0</v>
      </c>
      <c r="BZ27" s="59">
        <v>0</v>
      </c>
      <c r="CA27" s="59">
        <v>0</v>
      </c>
      <c r="CB27" s="59">
        <v>0.55500000000000005</v>
      </c>
      <c r="CC27" s="59">
        <v>0.55500000000000005</v>
      </c>
      <c r="CD27" s="59">
        <v>29.053000000000001</v>
      </c>
      <c r="CE27" s="59">
        <v>49.780999999999999</v>
      </c>
      <c r="CF27" s="59">
        <v>60.195999999999998</v>
      </c>
      <c r="CG27" s="59">
        <v>139.03</v>
      </c>
      <c r="CH27" s="59">
        <v>50.209000000000003</v>
      </c>
      <c r="CI27" s="59">
        <v>189.239</v>
      </c>
      <c r="CJ27" s="59">
        <v>0.54400000000000004</v>
      </c>
      <c r="CK27" s="59">
        <v>0</v>
      </c>
      <c r="CL27" s="59">
        <v>0</v>
      </c>
      <c r="CM27" s="59">
        <v>0.54400000000000004</v>
      </c>
      <c r="CN27" s="59">
        <v>0</v>
      </c>
      <c r="CO27" s="59">
        <v>0.54400000000000004</v>
      </c>
      <c r="CP27" s="59">
        <v>4.95</v>
      </c>
      <c r="CQ27" s="59">
        <v>0.56799999999999995</v>
      </c>
      <c r="CR27" s="59">
        <v>0</v>
      </c>
      <c r="CS27" s="59">
        <v>5.5170000000000003</v>
      </c>
      <c r="CT27" s="59">
        <v>0</v>
      </c>
      <c r="CU27" s="59">
        <v>5.5170000000000003</v>
      </c>
      <c r="CV27" s="59">
        <v>21.018000000000001</v>
      </c>
      <c r="CW27" s="59">
        <v>16.459</v>
      </c>
      <c r="CX27" s="59">
        <v>3.5640000000000001</v>
      </c>
      <c r="CY27" s="59">
        <v>41.040999999999997</v>
      </c>
      <c r="CZ27" s="59">
        <v>0</v>
      </c>
      <c r="DA27" s="59">
        <v>41.040999999999997</v>
      </c>
      <c r="DB27" s="59">
        <v>16.501000000000001</v>
      </c>
      <c r="DC27" s="59">
        <v>29.582999999999998</v>
      </c>
      <c r="DD27" s="59">
        <v>14.32</v>
      </c>
      <c r="DE27" s="59">
        <v>60.404000000000003</v>
      </c>
      <c r="DF27" s="59">
        <v>6.16</v>
      </c>
      <c r="DG27" s="59">
        <v>66.563999999999993</v>
      </c>
      <c r="DH27" s="59">
        <v>1.1100000000000001</v>
      </c>
      <c r="DI27" s="59">
        <v>7.5410000000000004</v>
      </c>
      <c r="DJ27" s="59">
        <v>18.236000000000001</v>
      </c>
      <c r="DK27" s="59">
        <v>26.887</v>
      </c>
      <c r="DL27" s="59">
        <v>13.587</v>
      </c>
      <c r="DM27" s="59">
        <v>40.473999999999997</v>
      </c>
      <c r="DN27" s="59">
        <v>0</v>
      </c>
      <c r="DO27" s="59">
        <v>1.1910000000000001</v>
      </c>
      <c r="DP27" s="59">
        <v>0.89600000000000002</v>
      </c>
      <c r="DQ27" s="59">
        <v>2.0859999999999999</v>
      </c>
      <c r="DR27" s="59">
        <v>5.2249999999999996</v>
      </c>
      <c r="DS27" s="59">
        <v>7.3109999999999999</v>
      </c>
      <c r="DT27" s="59">
        <v>0</v>
      </c>
      <c r="DU27" s="59">
        <v>0</v>
      </c>
      <c r="DV27" s="59">
        <v>0</v>
      </c>
      <c r="DW27" s="59">
        <v>0</v>
      </c>
      <c r="DX27" s="59">
        <v>0</v>
      </c>
      <c r="DY27" s="59">
        <v>0</v>
      </c>
      <c r="DZ27" s="59">
        <v>44.122999999999998</v>
      </c>
      <c r="EA27" s="59">
        <v>55.341000000000001</v>
      </c>
      <c r="EB27" s="59">
        <v>37.017000000000003</v>
      </c>
      <c r="EC27" s="59">
        <v>136.47999999999999</v>
      </c>
      <c r="ED27" s="59">
        <v>24.972000000000001</v>
      </c>
      <c r="EE27" s="59">
        <v>161.452</v>
      </c>
      <c r="EF27" s="59">
        <v>0.54400000000000004</v>
      </c>
      <c r="EG27" s="59">
        <v>0</v>
      </c>
      <c r="EH27" s="59">
        <v>0</v>
      </c>
      <c r="EI27" s="59">
        <v>0.54400000000000004</v>
      </c>
      <c r="EJ27" s="59">
        <v>0</v>
      </c>
      <c r="EK27" s="59">
        <v>0.54400000000000004</v>
      </c>
      <c r="EL27" s="59">
        <v>7.9569999999999999</v>
      </c>
      <c r="EM27" s="59">
        <v>0.83599999999999997</v>
      </c>
      <c r="EN27" s="59">
        <v>0</v>
      </c>
      <c r="EO27" s="59">
        <v>8.7929999999999993</v>
      </c>
      <c r="EP27" s="59">
        <v>0</v>
      </c>
      <c r="EQ27" s="59">
        <v>8.7929999999999993</v>
      </c>
      <c r="ER27" s="59">
        <v>35.179000000000002</v>
      </c>
      <c r="ES27" s="59">
        <v>25.387</v>
      </c>
      <c r="ET27" s="59">
        <v>7.5209999999999999</v>
      </c>
      <c r="EU27" s="59">
        <v>68.085999999999999</v>
      </c>
      <c r="EV27" s="59">
        <v>0</v>
      </c>
      <c r="EW27" s="59">
        <v>68.085999999999999</v>
      </c>
      <c r="EX27" s="59">
        <v>25.401</v>
      </c>
      <c r="EY27" s="59">
        <v>61.79</v>
      </c>
      <c r="EZ27" s="59">
        <v>39.457000000000001</v>
      </c>
      <c r="FA27" s="59">
        <v>126.648</v>
      </c>
      <c r="FB27" s="59">
        <v>15.414999999999999</v>
      </c>
      <c r="FC27" s="59">
        <v>142.06299999999999</v>
      </c>
      <c r="FD27" s="59">
        <v>3.343</v>
      </c>
      <c r="FE27" s="59">
        <v>15.608000000000001</v>
      </c>
      <c r="FF27" s="59">
        <v>47.664000000000001</v>
      </c>
      <c r="FG27" s="59">
        <v>66.614000000000004</v>
      </c>
      <c r="FH27" s="59">
        <v>45.112000000000002</v>
      </c>
      <c r="FI27" s="59">
        <v>111.726</v>
      </c>
      <c r="FJ27" s="59">
        <v>0.753</v>
      </c>
      <c r="FK27" s="59">
        <v>1.5</v>
      </c>
      <c r="FL27" s="59">
        <v>2.5720000000000001</v>
      </c>
      <c r="FM27" s="59">
        <v>4.8250000000000002</v>
      </c>
      <c r="FN27" s="59">
        <v>14.099</v>
      </c>
      <c r="FO27" s="59">
        <v>18.923999999999999</v>
      </c>
      <c r="FP27" s="59">
        <v>0</v>
      </c>
      <c r="FQ27" s="59">
        <v>0</v>
      </c>
      <c r="FR27" s="59">
        <v>0</v>
      </c>
      <c r="FS27" s="59">
        <v>0</v>
      </c>
      <c r="FT27" s="59">
        <v>0.55500000000000005</v>
      </c>
      <c r="FU27" s="59">
        <v>0.55500000000000005</v>
      </c>
      <c r="FV27" s="59">
        <v>73.176000000000002</v>
      </c>
      <c r="FW27" s="59">
        <v>105.121</v>
      </c>
      <c r="FX27" s="59">
        <v>97.212999999999994</v>
      </c>
      <c r="FY27" s="59">
        <v>275.51</v>
      </c>
      <c r="FZ27" s="59">
        <v>75.180999999999997</v>
      </c>
      <c r="GA27" s="59">
        <v>350.69099999999997</v>
      </c>
      <c r="GB27" s="59">
        <v>0.48199999999999998</v>
      </c>
      <c r="GC27" s="59">
        <v>0</v>
      </c>
      <c r="GD27" s="59">
        <v>0</v>
      </c>
      <c r="GE27" s="59">
        <v>0.48199999999999998</v>
      </c>
      <c r="GF27" s="59">
        <v>0</v>
      </c>
      <c r="GG27" s="59">
        <v>0.48199999999999998</v>
      </c>
      <c r="GH27" s="59">
        <v>0.35899999999999999</v>
      </c>
      <c r="GI27" s="59">
        <v>0.36299999999999999</v>
      </c>
      <c r="GJ27" s="59">
        <v>0</v>
      </c>
      <c r="GK27" s="59">
        <v>0.72199999999999998</v>
      </c>
      <c r="GL27" s="59">
        <v>0</v>
      </c>
      <c r="GM27" s="59">
        <v>0.72199999999999998</v>
      </c>
      <c r="GN27" s="59">
        <v>4.1520000000000001</v>
      </c>
      <c r="GO27" s="59">
        <v>4.7060000000000004</v>
      </c>
      <c r="GP27" s="59">
        <v>1.1839999999999999</v>
      </c>
      <c r="GQ27" s="59">
        <v>10.042999999999999</v>
      </c>
      <c r="GR27" s="59">
        <v>0</v>
      </c>
      <c r="GS27" s="59">
        <v>10.042999999999999</v>
      </c>
      <c r="GT27" s="59">
        <v>3.4929999999999999</v>
      </c>
      <c r="GU27" s="59">
        <v>2.9289999999999998</v>
      </c>
      <c r="GV27" s="59">
        <v>3.8929999999999998</v>
      </c>
      <c r="GW27" s="59">
        <v>10.315</v>
      </c>
      <c r="GX27" s="59">
        <v>1.0249999999999999</v>
      </c>
      <c r="GY27" s="59">
        <v>11.34</v>
      </c>
      <c r="GZ27" s="59">
        <v>0</v>
      </c>
      <c r="HA27" s="59">
        <v>3.476</v>
      </c>
      <c r="HB27" s="59">
        <v>2.8069999999999999</v>
      </c>
      <c r="HC27" s="59">
        <v>6.2830000000000004</v>
      </c>
      <c r="HD27" s="59">
        <v>1.843</v>
      </c>
      <c r="HE27" s="59">
        <v>8.1259999999999994</v>
      </c>
      <c r="HF27" s="59">
        <v>0</v>
      </c>
      <c r="HG27" s="59">
        <v>0</v>
      </c>
      <c r="HH27" s="59">
        <v>0.42799999999999999</v>
      </c>
      <c r="HI27" s="59">
        <v>0.42799999999999999</v>
      </c>
      <c r="HJ27" s="59">
        <v>0.57099999999999995</v>
      </c>
      <c r="HK27" s="59">
        <v>0.999</v>
      </c>
      <c r="HL27" s="59">
        <v>0</v>
      </c>
      <c r="HM27" s="59">
        <v>0</v>
      </c>
      <c r="HN27" s="59">
        <v>0</v>
      </c>
      <c r="HO27" s="59">
        <v>0</v>
      </c>
      <c r="HP27" s="59">
        <v>0</v>
      </c>
      <c r="HQ27" s="59">
        <v>0</v>
      </c>
      <c r="HR27" s="59">
        <v>8.4870000000000001</v>
      </c>
      <c r="HS27" s="59">
        <v>11.474</v>
      </c>
      <c r="HT27" s="59">
        <v>8.3119999999999994</v>
      </c>
      <c r="HU27" s="59">
        <v>28.273</v>
      </c>
      <c r="HV27" s="59">
        <v>3.4390000000000001</v>
      </c>
      <c r="HW27" s="59">
        <v>31.713000000000001</v>
      </c>
      <c r="HX27" s="59">
        <v>2.1779999999999999</v>
      </c>
      <c r="HY27" s="59">
        <v>0</v>
      </c>
      <c r="HZ27" s="59">
        <v>0</v>
      </c>
      <c r="IA27" s="59">
        <v>2.1779999999999999</v>
      </c>
      <c r="IB27" s="59">
        <v>0</v>
      </c>
      <c r="IC27" s="59">
        <v>2.1779999999999999</v>
      </c>
      <c r="ID27" s="59">
        <v>16.707000000000001</v>
      </c>
      <c r="IE27" s="59">
        <v>3.286</v>
      </c>
      <c r="IF27" s="59">
        <v>0</v>
      </c>
      <c r="IG27" s="59">
        <v>19.992999999999999</v>
      </c>
      <c r="IH27" s="59">
        <v>0</v>
      </c>
      <c r="II27" s="59">
        <v>19.992999999999999</v>
      </c>
      <c r="IJ27" s="59">
        <v>31.504999999999999</v>
      </c>
      <c r="IK27" s="59">
        <v>13.544</v>
      </c>
      <c r="IL27" s="59">
        <v>1.377</v>
      </c>
      <c r="IM27" s="59">
        <v>46.426000000000002</v>
      </c>
      <c r="IN27" s="59">
        <v>0.749</v>
      </c>
      <c r="IO27" s="59">
        <v>47.174999999999997</v>
      </c>
      <c r="IP27" s="59">
        <v>23.332000000000001</v>
      </c>
      <c r="IQ27" s="59">
        <v>16.481999999999999</v>
      </c>
    </row>
    <row r="28" spans="1:251">
      <c r="A28" s="9">
        <v>43800</v>
      </c>
      <c r="B28" s="59">
        <v>0</v>
      </c>
      <c r="C28" s="59">
        <v>41.427999999999997</v>
      </c>
      <c r="D28" s="59">
        <v>524.32600000000002</v>
      </c>
      <c r="E28" s="59">
        <v>90.932000000000002</v>
      </c>
      <c r="F28" s="59">
        <v>13.473000000000001</v>
      </c>
      <c r="G28" s="59">
        <v>628.73</v>
      </c>
      <c r="H28" s="59">
        <v>2.2210000000000001</v>
      </c>
      <c r="I28" s="59">
        <v>630.952</v>
      </c>
      <c r="J28" s="59">
        <v>463.16899999999998</v>
      </c>
      <c r="K28" s="59">
        <v>382.13600000000002</v>
      </c>
      <c r="L28" s="59">
        <v>196.785</v>
      </c>
      <c r="M28" s="59">
        <v>1042.0889999999999</v>
      </c>
      <c r="N28" s="59">
        <v>49.715000000000003</v>
      </c>
      <c r="O28" s="59">
        <v>1091.8050000000001</v>
      </c>
      <c r="P28" s="59">
        <v>17.045000000000002</v>
      </c>
      <c r="Q28" s="59">
        <v>115.88</v>
      </c>
      <c r="R28" s="59">
        <v>267.85399999999998</v>
      </c>
      <c r="S28" s="59">
        <v>400.77800000000002</v>
      </c>
      <c r="T28" s="59">
        <v>276.154</v>
      </c>
      <c r="U28" s="59">
        <v>676.93299999999999</v>
      </c>
      <c r="V28" s="59">
        <v>0.36799999999999999</v>
      </c>
      <c r="W28" s="59">
        <v>2.956</v>
      </c>
      <c r="X28" s="59">
        <v>13.6</v>
      </c>
      <c r="Y28" s="59">
        <v>16.922999999999998</v>
      </c>
      <c r="Z28" s="59">
        <v>112.624</v>
      </c>
      <c r="AA28" s="59">
        <v>129.547</v>
      </c>
      <c r="AB28" s="59">
        <v>0</v>
      </c>
      <c r="AC28" s="59">
        <v>0.54200000000000004</v>
      </c>
      <c r="AD28" s="59">
        <v>2.6749999999999998</v>
      </c>
      <c r="AE28" s="59">
        <v>3.2170000000000001</v>
      </c>
      <c r="AF28" s="59">
        <v>0.22</v>
      </c>
      <c r="AG28" s="59">
        <v>3.4369999999999998</v>
      </c>
      <c r="AH28" s="59">
        <v>1045.297</v>
      </c>
      <c r="AI28" s="59">
        <v>595.27300000000002</v>
      </c>
      <c r="AJ28" s="59">
        <v>494.38600000000002</v>
      </c>
      <c r="AK28" s="59">
        <v>2134.9569999999999</v>
      </c>
      <c r="AL28" s="59">
        <v>440.935</v>
      </c>
      <c r="AM28" s="59">
        <v>2575.8919999999998</v>
      </c>
      <c r="AN28" s="59">
        <v>0</v>
      </c>
      <c r="AO28" s="59">
        <v>0</v>
      </c>
      <c r="AP28" s="59">
        <v>0</v>
      </c>
      <c r="AQ28" s="59">
        <v>0</v>
      </c>
      <c r="AR28" s="59">
        <v>0</v>
      </c>
      <c r="AS28" s="59">
        <v>0</v>
      </c>
      <c r="AT28" s="59">
        <v>1.6160000000000001</v>
      </c>
      <c r="AU28" s="59">
        <v>0</v>
      </c>
      <c r="AV28" s="59">
        <v>0</v>
      </c>
      <c r="AW28" s="59">
        <v>1.6160000000000001</v>
      </c>
      <c r="AX28" s="59">
        <v>0</v>
      </c>
      <c r="AY28" s="59">
        <v>1.6160000000000001</v>
      </c>
      <c r="AZ28" s="59">
        <v>17.245000000000001</v>
      </c>
      <c r="BA28" s="59">
        <v>9.782</v>
      </c>
      <c r="BB28" s="59">
        <v>3.984</v>
      </c>
      <c r="BC28" s="59">
        <v>31.01</v>
      </c>
      <c r="BD28" s="59">
        <v>9.1999999999999998E-2</v>
      </c>
      <c r="BE28" s="59">
        <v>31.103000000000002</v>
      </c>
      <c r="BF28" s="59">
        <v>7.9909999999999997</v>
      </c>
      <c r="BG28" s="59">
        <v>27.38</v>
      </c>
      <c r="BH28" s="59">
        <v>26.677</v>
      </c>
      <c r="BI28" s="59">
        <v>62.048000000000002</v>
      </c>
      <c r="BJ28" s="59">
        <v>10.329000000000001</v>
      </c>
      <c r="BK28" s="59">
        <v>72.376999999999995</v>
      </c>
      <c r="BL28" s="59">
        <v>1.9379999999999999</v>
      </c>
      <c r="BM28" s="59">
        <v>11.930999999999999</v>
      </c>
      <c r="BN28" s="59">
        <v>29.957000000000001</v>
      </c>
      <c r="BO28" s="59">
        <v>43.826000000000001</v>
      </c>
      <c r="BP28" s="59">
        <v>27.404</v>
      </c>
      <c r="BQ28" s="59">
        <v>71.23</v>
      </c>
      <c r="BR28" s="59">
        <v>0</v>
      </c>
      <c r="BS28" s="59">
        <v>0</v>
      </c>
      <c r="BT28" s="59">
        <v>1.333</v>
      </c>
      <c r="BU28" s="59">
        <v>1.333</v>
      </c>
      <c r="BV28" s="59">
        <v>12.103999999999999</v>
      </c>
      <c r="BW28" s="59">
        <v>13.436999999999999</v>
      </c>
      <c r="BX28" s="59">
        <v>0</v>
      </c>
      <c r="BY28" s="59">
        <v>0</v>
      </c>
      <c r="BZ28" s="59">
        <v>0.22800000000000001</v>
      </c>
      <c r="CA28" s="59">
        <v>0.22800000000000001</v>
      </c>
      <c r="CB28" s="59">
        <v>0</v>
      </c>
      <c r="CC28" s="59">
        <v>0.22800000000000001</v>
      </c>
      <c r="CD28" s="59">
        <v>28.79</v>
      </c>
      <c r="CE28" s="59">
        <v>49.094000000000001</v>
      </c>
      <c r="CF28" s="59">
        <v>62.179000000000002</v>
      </c>
      <c r="CG28" s="59">
        <v>140.06200000000001</v>
      </c>
      <c r="CH28" s="59">
        <v>49.93</v>
      </c>
      <c r="CI28" s="59">
        <v>189.99199999999999</v>
      </c>
      <c r="CJ28" s="59">
        <v>0</v>
      </c>
      <c r="CK28" s="59">
        <v>0</v>
      </c>
      <c r="CL28" s="59">
        <v>0</v>
      </c>
      <c r="CM28" s="59">
        <v>0</v>
      </c>
      <c r="CN28" s="59">
        <v>0</v>
      </c>
      <c r="CO28" s="59">
        <v>0</v>
      </c>
      <c r="CP28" s="59">
        <v>2.649</v>
      </c>
      <c r="CQ28" s="59">
        <v>0.79700000000000004</v>
      </c>
      <c r="CR28" s="59">
        <v>0</v>
      </c>
      <c r="CS28" s="59">
        <v>3.4449999999999998</v>
      </c>
      <c r="CT28" s="59">
        <v>0</v>
      </c>
      <c r="CU28" s="59">
        <v>3.4449999999999998</v>
      </c>
      <c r="CV28" s="59">
        <v>23.19</v>
      </c>
      <c r="CW28" s="59">
        <v>17.736000000000001</v>
      </c>
      <c r="CX28" s="59">
        <v>4.048</v>
      </c>
      <c r="CY28" s="59">
        <v>44.973999999999997</v>
      </c>
      <c r="CZ28" s="59">
        <v>0</v>
      </c>
      <c r="DA28" s="59">
        <v>44.973999999999997</v>
      </c>
      <c r="DB28" s="59">
        <v>13.6</v>
      </c>
      <c r="DC28" s="59">
        <v>26.954000000000001</v>
      </c>
      <c r="DD28" s="59">
        <v>13.259</v>
      </c>
      <c r="DE28" s="59">
        <v>53.813000000000002</v>
      </c>
      <c r="DF28" s="59">
        <v>2.746</v>
      </c>
      <c r="DG28" s="59">
        <v>56.56</v>
      </c>
      <c r="DH28" s="59">
        <v>1.8560000000000001</v>
      </c>
      <c r="DI28" s="59">
        <v>9.5760000000000005</v>
      </c>
      <c r="DJ28" s="59">
        <v>20.356000000000002</v>
      </c>
      <c r="DK28" s="59">
        <v>31.788</v>
      </c>
      <c r="DL28" s="59">
        <v>19.154</v>
      </c>
      <c r="DM28" s="59">
        <v>50.942</v>
      </c>
      <c r="DN28" s="59">
        <v>0</v>
      </c>
      <c r="DO28" s="59">
        <v>0.96099999999999997</v>
      </c>
      <c r="DP28" s="59">
        <v>0.69099999999999995</v>
      </c>
      <c r="DQ28" s="59">
        <v>1.6519999999999999</v>
      </c>
      <c r="DR28" s="59">
        <v>8.4179999999999993</v>
      </c>
      <c r="DS28" s="59">
        <v>10.07</v>
      </c>
      <c r="DT28" s="59">
        <v>0</v>
      </c>
      <c r="DU28" s="59">
        <v>0</v>
      </c>
      <c r="DV28" s="59">
        <v>0</v>
      </c>
      <c r="DW28" s="59">
        <v>0</v>
      </c>
      <c r="DX28" s="59">
        <v>0</v>
      </c>
      <c r="DY28" s="59">
        <v>0</v>
      </c>
      <c r="DZ28" s="59">
        <v>41.295000000000002</v>
      </c>
      <c r="EA28" s="59">
        <v>56.024000000000001</v>
      </c>
      <c r="EB28" s="59">
        <v>38.354999999999997</v>
      </c>
      <c r="EC28" s="59">
        <v>135.67400000000001</v>
      </c>
      <c r="ED28" s="59">
        <v>30.318000000000001</v>
      </c>
      <c r="EE28" s="59">
        <v>165.99199999999999</v>
      </c>
      <c r="EF28" s="59">
        <v>0</v>
      </c>
      <c r="EG28" s="59">
        <v>0</v>
      </c>
      <c r="EH28" s="59">
        <v>0</v>
      </c>
      <c r="EI28" s="59">
        <v>0</v>
      </c>
      <c r="EJ28" s="59">
        <v>0</v>
      </c>
      <c r="EK28" s="59">
        <v>0</v>
      </c>
      <c r="EL28" s="59">
        <v>4.2649999999999997</v>
      </c>
      <c r="EM28" s="59">
        <v>0.79700000000000004</v>
      </c>
      <c r="EN28" s="59">
        <v>0</v>
      </c>
      <c r="EO28" s="59">
        <v>5.0609999999999999</v>
      </c>
      <c r="EP28" s="59">
        <v>0</v>
      </c>
      <c r="EQ28" s="59">
        <v>5.0609999999999999</v>
      </c>
      <c r="ER28" s="59">
        <v>40.435000000000002</v>
      </c>
      <c r="ES28" s="59">
        <v>27.518000000000001</v>
      </c>
      <c r="ET28" s="59">
        <v>8.032</v>
      </c>
      <c r="EU28" s="59">
        <v>75.984999999999999</v>
      </c>
      <c r="EV28" s="59">
        <v>9.1999999999999998E-2</v>
      </c>
      <c r="EW28" s="59">
        <v>76.076999999999998</v>
      </c>
      <c r="EX28" s="59">
        <v>21.591000000000001</v>
      </c>
      <c r="EY28" s="59">
        <v>54.335000000000001</v>
      </c>
      <c r="EZ28" s="59">
        <v>39.936</v>
      </c>
      <c r="FA28" s="59">
        <v>115.861</v>
      </c>
      <c r="FB28" s="59">
        <v>13.074999999999999</v>
      </c>
      <c r="FC28" s="59">
        <v>128.93700000000001</v>
      </c>
      <c r="FD28" s="59">
        <v>3.794</v>
      </c>
      <c r="FE28" s="59">
        <v>21.507000000000001</v>
      </c>
      <c r="FF28" s="59">
        <v>50.313000000000002</v>
      </c>
      <c r="FG28" s="59">
        <v>75.614000000000004</v>
      </c>
      <c r="FH28" s="59">
        <v>46.558999999999997</v>
      </c>
      <c r="FI28" s="59">
        <v>122.173</v>
      </c>
      <c r="FJ28" s="59">
        <v>0</v>
      </c>
      <c r="FK28" s="59">
        <v>0.96099999999999997</v>
      </c>
      <c r="FL28" s="59">
        <v>2.0249999999999999</v>
      </c>
      <c r="FM28" s="59">
        <v>2.9860000000000002</v>
      </c>
      <c r="FN28" s="59">
        <v>20.521999999999998</v>
      </c>
      <c r="FO28" s="59">
        <v>23.507000000000001</v>
      </c>
      <c r="FP28" s="59">
        <v>0</v>
      </c>
      <c r="FQ28" s="59">
        <v>0</v>
      </c>
      <c r="FR28" s="59">
        <v>0.22800000000000001</v>
      </c>
      <c r="FS28" s="59">
        <v>0.22800000000000001</v>
      </c>
      <c r="FT28" s="59">
        <v>0</v>
      </c>
      <c r="FU28" s="59">
        <v>0.22800000000000001</v>
      </c>
      <c r="FV28" s="59">
        <v>70.084999999999994</v>
      </c>
      <c r="FW28" s="59">
        <v>105.117</v>
      </c>
      <c r="FX28" s="59">
        <v>100.533</v>
      </c>
      <c r="FY28" s="59">
        <v>275.73599999999999</v>
      </c>
      <c r="FZ28" s="59">
        <v>80.248000000000005</v>
      </c>
      <c r="GA28" s="59">
        <v>355.98399999999998</v>
      </c>
      <c r="GB28" s="59">
        <v>0</v>
      </c>
      <c r="GC28" s="59">
        <v>0</v>
      </c>
      <c r="GD28" s="59">
        <v>0</v>
      </c>
      <c r="GE28" s="59">
        <v>0</v>
      </c>
      <c r="GF28" s="59">
        <v>0</v>
      </c>
      <c r="GG28" s="59">
        <v>0</v>
      </c>
      <c r="GH28" s="59">
        <v>0.96899999999999997</v>
      </c>
      <c r="GI28" s="59">
        <v>0.41699999999999998</v>
      </c>
      <c r="GJ28" s="59">
        <v>0</v>
      </c>
      <c r="GK28" s="59">
        <v>1.385</v>
      </c>
      <c r="GL28" s="59">
        <v>0</v>
      </c>
      <c r="GM28" s="59">
        <v>1.385</v>
      </c>
      <c r="GN28" s="59">
        <v>3.9929999999999999</v>
      </c>
      <c r="GO28" s="59">
        <v>5.9989999999999997</v>
      </c>
      <c r="GP28" s="59">
        <v>0.64400000000000002</v>
      </c>
      <c r="GQ28" s="59">
        <v>10.635999999999999</v>
      </c>
      <c r="GR28" s="59">
        <v>0</v>
      </c>
      <c r="GS28" s="59">
        <v>10.635999999999999</v>
      </c>
      <c r="GT28" s="59">
        <v>1.2629999999999999</v>
      </c>
      <c r="GU28" s="59">
        <v>4.4859999999999998</v>
      </c>
      <c r="GV28" s="59">
        <v>2.0230000000000001</v>
      </c>
      <c r="GW28" s="59">
        <v>7.7720000000000002</v>
      </c>
      <c r="GX28" s="59">
        <v>0.76900000000000002</v>
      </c>
      <c r="GY28" s="59">
        <v>8.5399999999999991</v>
      </c>
      <c r="GZ28" s="59">
        <v>0</v>
      </c>
      <c r="HA28" s="59">
        <v>2.835</v>
      </c>
      <c r="HB28" s="59">
        <v>1.034</v>
      </c>
      <c r="HC28" s="59">
        <v>3.8690000000000002</v>
      </c>
      <c r="HD28" s="59">
        <v>1.603</v>
      </c>
      <c r="HE28" s="59">
        <v>5.4720000000000004</v>
      </c>
      <c r="HF28" s="59">
        <v>0</v>
      </c>
      <c r="HG28" s="59">
        <v>0</v>
      </c>
      <c r="HH28" s="59">
        <v>0.76600000000000001</v>
      </c>
      <c r="HI28" s="59">
        <v>0.76600000000000001</v>
      </c>
      <c r="HJ28" s="59">
        <v>0.155</v>
      </c>
      <c r="HK28" s="59">
        <v>0.92100000000000004</v>
      </c>
      <c r="HL28" s="59">
        <v>0</v>
      </c>
      <c r="HM28" s="59">
        <v>0</v>
      </c>
      <c r="HN28" s="59">
        <v>0</v>
      </c>
      <c r="HO28" s="59">
        <v>0</v>
      </c>
      <c r="HP28" s="59">
        <v>0</v>
      </c>
      <c r="HQ28" s="59">
        <v>0</v>
      </c>
      <c r="HR28" s="59">
        <v>6.2249999999999996</v>
      </c>
      <c r="HS28" s="59">
        <v>13.736000000000001</v>
      </c>
      <c r="HT28" s="59">
        <v>4.4669999999999996</v>
      </c>
      <c r="HU28" s="59">
        <v>24.428000000000001</v>
      </c>
      <c r="HV28" s="59">
        <v>2.5270000000000001</v>
      </c>
      <c r="HW28" s="59">
        <v>26.954999999999998</v>
      </c>
      <c r="HX28" s="59">
        <v>3.3079999999999998</v>
      </c>
      <c r="HY28" s="59">
        <v>0</v>
      </c>
      <c r="HZ28" s="59">
        <v>0</v>
      </c>
      <c r="IA28" s="59">
        <v>3.3079999999999998</v>
      </c>
      <c r="IB28" s="59">
        <v>0</v>
      </c>
      <c r="IC28" s="59">
        <v>3.3079999999999998</v>
      </c>
      <c r="ID28" s="59">
        <v>12.601000000000001</v>
      </c>
      <c r="IE28" s="59">
        <v>1.1739999999999999</v>
      </c>
      <c r="IF28" s="59">
        <v>0</v>
      </c>
      <c r="IG28" s="59">
        <v>13.775</v>
      </c>
      <c r="IH28" s="59">
        <v>0</v>
      </c>
      <c r="II28" s="59">
        <v>13.775</v>
      </c>
      <c r="IJ28" s="59">
        <v>37.445</v>
      </c>
      <c r="IK28" s="59">
        <v>12.253</v>
      </c>
      <c r="IL28" s="59">
        <v>0.84199999999999997</v>
      </c>
      <c r="IM28" s="59">
        <v>50.54</v>
      </c>
      <c r="IN28" s="59">
        <v>0</v>
      </c>
      <c r="IO28" s="59">
        <v>50.54</v>
      </c>
      <c r="IP28" s="59">
        <v>25.975000000000001</v>
      </c>
      <c r="IQ28" s="59">
        <v>19.009</v>
      </c>
    </row>
    <row r="29" spans="1:251">
      <c r="A29" s="9">
        <v>43891</v>
      </c>
      <c r="B29" s="59">
        <v>0</v>
      </c>
      <c r="C29" s="59">
        <v>36.085000000000001</v>
      </c>
      <c r="D29" s="59">
        <v>529.83699999999999</v>
      </c>
      <c r="E29" s="59">
        <v>83.305000000000007</v>
      </c>
      <c r="F29" s="59">
        <v>12.443</v>
      </c>
      <c r="G29" s="59">
        <v>625.58600000000001</v>
      </c>
      <c r="H29" s="59">
        <v>2.4980000000000002</v>
      </c>
      <c r="I29" s="59">
        <v>628.08299999999997</v>
      </c>
      <c r="J29" s="59">
        <v>457.68099999999998</v>
      </c>
      <c r="K29" s="59">
        <v>399.25</v>
      </c>
      <c r="L29" s="59">
        <v>196.10900000000001</v>
      </c>
      <c r="M29" s="59">
        <v>1053.039</v>
      </c>
      <c r="N29" s="59">
        <v>45.156999999999996</v>
      </c>
      <c r="O29" s="59">
        <v>1098.1959999999999</v>
      </c>
      <c r="P29" s="59">
        <v>21.414000000000001</v>
      </c>
      <c r="Q29" s="59">
        <v>114.944</v>
      </c>
      <c r="R29" s="59">
        <v>277.14</v>
      </c>
      <c r="S29" s="59">
        <v>413.49799999999999</v>
      </c>
      <c r="T29" s="59">
        <v>295.21699999999998</v>
      </c>
      <c r="U29" s="59">
        <v>708.71600000000001</v>
      </c>
      <c r="V29" s="59">
        <v>3.0009999999999999</v>
      </c>
      <c r="W29" s="59">
        <v>3.8490000000000002</v>
      </c>
      <c r="X29" s="59">
        <v>16.832999999999998</v>
      </c>
      <c r="Y29" s="59">
        <v>23.683</v>
      </c>
      <c r="Z29" s="59">
        <v>113.38500000000001</v>
      </c>
      <c r="AA29" s="59">
        <v>137.06700000000001</v>
      </c>
      <c r="AB29" s="59">
        <v>0.63300000000000001</v>
      </c>
      <c r="AC29" s="59">
        <v>1.3480000000000001</v>
      </c>
      <c r="AD29" s="59">
        <v>1.617</v>
      </c>
      <c r="AE29" s="59">
        <v>3.5990000000000002</v>
      </c>
      <c r="AF29" s="59">
        <v>0.85499999999999998</v>
      </c>
      <c r="AG29" s="59">
        <v>4.4530000000000003</v>
      </c>
      <c r="AH29" s="59">
        <v>1048.164</v>
      </c>
      <c r="AI29" s="59">
        <v>604.85599999999999</v>
      </c>
      <c r="AJ29" s="59">
        <v>504.142</v>
      </c>
      <c r="AK29" s="59">
        <v>2157.1619999999998</v>
      </c>
      <c r="AL29" s="59">
        <v>457.11200000000002</v>
      </c>
      <c r="AM29" s="59">
        <v>2614.2739999999999</v>
      </c>
      <c r="AN29" s="59">
        <v>0</v>
      </c>
      <c r="AO29" s="59">
        <v>0</v>
      </c>
      <c r="AP29" s="59">
        <v>0</v>
      </c>
      <c r="AQ29" s="59">
        <v>0</v>
      </c>
      <c r="AR29" s="59">
        <v>0</v>
      </c>
      <c r="AS29" s="59">
        <v>0</v>
      </c>
      <c r="AT29" s="59">
        <v>1.163</v>
      </c>
      <c r="AU29" s="59">
        <v>0.55000000000000004</v>
      </c>
      <c r="AV29" s="59">
        <v>0</v>
      </c>
      <c r="AW29" s="59">
        <v>1.7130000000000001</v>
      </c>
      <c r="AX29" s="59">
        <v>0</v>
      </c>
      <c r="AY29" s="59">
        <v>1.7130000000000001</v>
      </c>
      <c r="AZ29" s="59">
        <v>15.784000000000001</v>
      </c>
      <c r="BA29" s="59">
        <v>10.628</v>
      </c>
      <c r="BB29" s="59">
        <v>5.3369999999999997</v>
      </c>
      <c r="BC29" s="59">
        <v>31.748000000000001</v>
      </c>
      <c r="BD29" s="59">
        <v>9.8000000000000004E-2</v>
      </c>
      <c r="BE29" s="59">
        <v>31.847000000000001</v>
      </c>
      <c r="BF29" s="59">
        <v>6.742</v>
      </c>
      <c r="BG29" s="59">
        <v>22.193000000000001</v>
      </c>
      <c r="BH29" s="59">
        <v>25.972999999999999</v>
      </c>
      <c r="BI29" s="59">
        <v>54.908000000000001</v>
      </c>
      <c r="BJ29" s="59">
        <v>6.8049999999999997</v>
      </c>
      <c r="BK29" s="59">
        <v>61.713999999999999</v>
      </c>
      <c r="BL29" s="59">
        <v>0</v>
      </c>
      <c r="BM29" s="59">
        <v>11.039</v>
      </c>
      <c r="BN29" s="59">
        <v>28.731999999999999</v>
      </c>
      <c r="BO29" s="59">
        <v>39.770000000000003</v>
      </c>
      <c r="BP29" s="59">
        <v>29.864000000000001</v>
      </c>
      <c r="BQ29" s="59">
        <v>69.634</v>
      </c>
      <c r="BR29" s="59">
        <v>0.22500000000000001</v>
      </c>
      <c r="BS29" s="59">
        <v>6.9000000000000006E-2</v>
      </c>
      <c r="BT29" s="59">
        <v>0</v>
      </c>
      <c r="BU29" s="59">
        <v>0.29399999999999998</v>
      </c>
      <c r="BV29" s="59">
        <v>8.7210000000000001</v>
      </c>
      <c r="BW29" s="59">
        <v>9.016</v>
      </c>
      <c r="BX29" s="59">
        <v>0</v>
      </c>
      <c r="BY29" s="59">
        <v>0</v>
      </c>
      <c r="BZ29" s="59">
        <v>0.21199999999999999</v>
      </c>
      <c r="CA29" s="59">
        <v>0.21199999999999999</v>
      </c>
      <c r="CB29" s="59">
        <v>0</v>
      </c>
      <c r="CC29" s="59">
        <v>0.21199999999999999</v>
      </c>
      <c r="CD29" s="59">
        <v>23.914000000000001</v>
      </c>
      <c r="CE29" s="59">
        <v>44.478999999999999</v>
      </c>
      <c r="CF29" s="59">
        <v>60.253</v>
      </c>
      <c r="CG29" s="59">
        <v>128.64599999999999</v>
      </c>
      <c r="CH29" s="59">
        <v>45.488999999999997</v>
      </c>
      <c r="CI29" s="59">
        <v>174.13499999999999</v>
      </c>
      <c r="CJ29" s="59">
        <v>0</v>
      </c>
      <c r="CK29" s="59">
        <v>0</v>
      </c>
      <c r="CL29" s="59">
        <v>0</v>
      </c>
      <c r="CM29" s="59">
        <v>0</v>
      </c>
      <c r="CN29" s="59">
        <v>0</v>
      </c>
      <c r="CO29" s="59">
        <v>0</v>
      </c>
      <c r="CP29" s="59">
        <v>5.2279999999999998</v>
      </c>
      <c r="CQ29" s="59">
        <v>0</v>
      </c>
      <c r="CR29" s="59">
        <v>0</v>
      </c>
      <c r="CS29" s="59">
        <v>5.2279999999999998</v>
      </c>
      <c r="CT29" s="59">
        <v>0</v>
      </c>
      <c r="CU29" s="59">
        <v>5.2279999999999998</v>
      </c>
      <c r="CV29" s="59">
        <v>19.962</v>
      </c>
      <c r="CW29" s="59">
        <v>10.794</v>
      </c>
      <c r="CX29" s="59">
        <v>7.0430000000000001</v>
      </c>
      <c r="CY29" s="59">
        <v>37.798999999999999</v>
      </c>
      <c r="CZ29" s="59">
        <v>0</v>
      </c>
      <c r="DA29" s="59">
        <v>37.798999999999999</v>
      </c>
      <c r="DB29" s="59">
        <v>13.819000000000001</v>
      </c>
      <c r="DC29" s="59">
        <v>27.375</v>
      </c>
      <c r="DD29" s="59">
        <v>7.1849999999999996</v>
      </c>
      <c r="DE29" s="59">
        <v>48.38</v>
      </c>
      <c r="DF29" s="59">
        <v>5.2590000000000003</v>
      </c>
      <c r="DG29" s="59">
        <v>53.637999999999998</v>
      </c>
      <c r="DH29" s="59">
        <v>2.3380000000000001</v>
      </c>
      <c r="DI29" s="59">
        <v>12.26</v>
      </c>
      <c r="DJ29" s="59">
        <v>22.273</v>
      </c>
      <c r="DK29" s="59">
        <v>36.871000000000002</v>
      </c>
      <c r="DL29" s="59">
        <v>16.946000000000002</v>
      </c>
      <c r="DM29" s="59">
        <v>53.817</v>
      </c>
      <c r="DN29" s="59">
        <v>0</v>
      </c>
      <c r="DO29" s="59">
        <v>0.46700000000000003</v>
      </c>
      <c r="DP29" s="59">
        <v>1.8260000000000001</v>
      </c>
      <c r="DQ29" s="59">
        <v>2.2930000000000001</v>
      </c>
      <c r="DR29" s="59">
        <v>8.08</v>
      </c>
      <c r="DS29" s="59">
        <v>10.372999999999999</v>
      </c>
      <c r="DT29" s="59">
        <v>0</v>
      </c>
      <c r="DU29" s="59">
        <v>0</v>
      </c>
      <c r="DV29" s="59">
        <v>0</v>
      </c>
      <c r="DW29" s="59">
        <v>0</v>
      </c>
      <c r="DX29" s="59">
        <v>0</v>
      </c>
      <c r="DY29" s="59">
        <v>0</v>
      </c>
      <c r="DZ29" s="59">
        <v>41.347000000000001</v>
      </c>
      <c r="EA29" s="59">
        <v>50.896999999999998</v>
      </c>
      <c r="EB29" s="59">
        <v>38.326999999999998</v>
      </c>
      <c r="EC29" s="59">
        <v>130.571</v>
      </c>
      <c r="ED29" s="59">
        <v>30.283999999999999</v>
      </c>
      <c r="EE29" s="59">
        <v>160.85499999999999</v>
      </c>
      <c r="EF29" s="59">
        <v>0</v>
      </c>
      <c r="EG29" s="59">
        <v>0</v>
      </c>
      <c r="EH29" s="59">
        <v>0</v>
      </c>
      <c r="EI29" s="59">
        <v>0</v>
      </c>
      <c r="EJ29" s="59">
        <v>0</v>
      </c>
      <c r="EK29" s="59">
        <v>0</v>
      </c>
      <c r="EL29" s="59">
        <v>6.391</v>
      </c>
      <c r="EM29" s="59">
        <v>0.55000000000000004</v>
      </c>
      <c r="EN29" s="59">
        <v>0</v>
      </c>
      <c r="EO29" s="59">
        <v>6.9409999999999998</v>
      </c>
      <c r="EP29" s="59">
        <v>0</v>
      </c>
      <c r="EQ29" s="59">
        <v>6.9409999999999998</v>
      </c>
      <c r="ER29" s="59">
        <v>35.746000000000002</v>
      </c>
      <c r="ES29" s="59">
        <v>21.422000000000001</v>
      </c>
      <c r="ET29" s="59">
        <v>12.38</v>
      </c>
      <c r="EU29" s="59">
        <v>69.546999999999997</v>
      </c>
      <c r="EV29" s="59">
        <v>9.8000000000000004E-2</v>
      </c>
      <c r="EW29" s="59">
        <v>69.646000000000001</v>
      </c>
      <c r="EX29" s="59">
        <v>20.561</v>
      </c>
      <c r="EY29" s="59">
        <v>49.567999999999998</v>
      </c>
      <c r="EZ29" s="59">
        <v>33.158000000000001</v>
      </c>
      <c r="FA29" s="59">
        <v>103.288</v>
      </c>
      <c r="FB29" s="59">
        <v>12.064</v>
      </c>
      <c r="FC29" s="59">
        <v>115.352</v>
      </c>
      <c r="FD29" s="59">
        <v>2.3380000000000001</v>
      </c>
      <c r="FE29" s="59">
        <v>23.298999999999999</v>
      </c>
      <c r="FF29" s="59">
        <v>51.003999999999998</v>
      </c>
      <c r="FG29" s="59">
        <v>76.641000000000005</v>
      </c>
      <c r="FH29" s="59">
        <v>46.81</v>
      </c>
      <c r="FI29" s="59">
        <v>123.45099999999999</v>
      </c>
      <c r="FJ29" s="59">
        <v>0.22500000000000001</v>
      </c>
      <c r="FK29" s="59">
        <v>0.53600000000000003</v>
      </c>
      <c r="FL29" s="59">
        <v>1.8260000000000001</v>
      </c>
      <c r="FM29" s="59">
        <v>2.5880000000000001</v>
      </c>
      <c r="FN29" s="59">
        <v>16.800999999999998</v>
      </c>
      <c r="FO29" s="59">
        <v>19.388999999999999</v>
      </c>
      <c r="FP29" s="59">
        <v>0</v>
      </c>
      <c r="FQ29" s="59">
        <v>0</v>
      </c>
      <c r="FR29" s="59">
        <v>0.21199999999999999</v>
      </c>
      <c r="FS29" s="59">
        <v>0.21199999999999999</v>
      </c>
      <c r="FT29" s="59">
        <v>0</v>
      </c>
      <c r="FU29" s="59">
        <v>0.21199999999999999</v>
      </c>
      <c r="FV29" s="59">
        <v>65.260999999999996</v>
      </c>
      <c r="FW29" s="59">
        <v>95.375</v>
      </c>
      <c r="FX29" s="59">
        <v>98.581000000000003</v>
      </c>
      <c r="FY29" s="59">
        <v>259.21699999999998</v>
      </c>
      <c r="FZ29" s="59">
        <v>75.772999999999996</v>
      </c>
      <c r="GA29" s="59">
        <v>334.99</v>
      </c>
      <c r="GB29" s="59">
        <v>0</v>
      </c>
      <c r="GC29" s="59">
        <v>0</v>
      </c>
      <c r="GD29" s="59">
        <v>0</v>
      </c>
      <c r="GE29" s="59">
        <v>0</v>
      </c>
      <c r="GF29" s="59">
        <v>0</v>
      </c>
      <c r="GG29" s="59">
        <v>0</v>
      </c>
      <c r="GH29" s="59">
        <v>1.0740000000000001</v>
      </c>
      <c r="GI29" s="59">
        <v>0</v>
      </c>
      <c r="GJ29" s="59">
        <v>0</v>
      </c>
      <c r="GK29" s="59">
        <v>1.0740000000000001</v>
      </c>
      <c r="GL29" s="59">
        <v>0</v>
      </c>
      <c r="GM29" s="59">
        <v>1.0740000000000001</v>
      </c>
      <c r="GN29" s="59">
        <v>6.1890000000000001</v>
      </c>
      <c r="GO29" s="59">
        <v>4.1059999999999999</v>
      </c>
      <c r="GP29" s="59">
        <v>0</v>
      </c>
      <c r="GQ29" s="59">
        <v>10.295</v>
      </c>
      <c r="GR29" s="59">
        <v>0</v>
      </c>
      <c r="GS29" s="59">
        <v>10.295</v>
      </c>
      <c r="GT29" s="59">
        <v>1.1299999999999999</v>
      </c>
      <c r="GU29" s="59">
        <v>6.0469999999999997</v>
      </c>
      <c r="GV29" s="59">
        <v>3.371</v>
      </c>
      <c r="GW29" s="59">
        <v>10.548999999999999</v>
      </c>
      <c r="GX29" s="59">
        <v>1.923</v>
      </c>
      <c r="GY29" s="59">
        <v>12.471</v>
      </c>
      <c r="GZ29" s="59">
        <v>0.54400000000000004</v>
      </c>
      <c r="HA29" s="59">
        <v>3.5569999999999999</v>
      </c>
      <c r="HB29" s="59">
        <v>1.7769999999999999</v>
      </c>
      <c r="HC29" s="59">
        <v>5.8769999999999998</v>
      </c>
      <c r="HD29" s="59">
        <v>1.4910000000000001</v>
      </c>
      <c r="HE29" s="59">
        <v>7.3680000000000003</v>
      </c>
      <c r="HF29" s="59">
        <v>0</v>
      </c>
      <c r="HG29" s="59">
        <v>0</v>
      </c>
      <c r="HH29" s="59">
        <v>0.70199999999999996</v>
      </c>
      <c r="HI29" s="59">
        <v>0.70199999999999996</v>
      </c>
      <c r="HJ29" s="59">
        <v>0</v>
      </c>
      <c r="HK29" s="59">
        <v>0.70199999999999996</v>
      </c>
      <c r="HL29" s="59">
        <v>0</v>
      </c>
      <c r="HM29" s="59">
        <v>0</v>
      </c>
      <c r="HN29" s="59">
        <v>0</v>
      </c>
      <c r="HO29" s="59">
        <v>0</v>
      </c>
      <c r="HP29" s="59">
        <v>0</v>
      </c>
      <c r="HQ29" s="59">
        <v>0</v>
      </c>
      <c r="HR29" s="59">
        <v>8.9369999999999994</v>
      </c>
      <c r="HS29" s="59">
        <v>13.71</v>
      </c>
      <c r="HT29" s="59">
        <v>5.85</v>
      </c>
      <c r="HU29" s="59">
        <v>28.497</v>
      </c>
      <c r="HV29" s="59">
        <v>3.4129999999999998</v>
      </c>
      <c r="HW29" s="59">
        <v>31.91</v>
      </c>
      <c r="HX29" s="59">
        <v>1.611</v>
      </c>
      <c r="HY29" s="59">
        <v>0</v>
      </c>
      <c r="HZ29" s="59">
        <v>0</v>
      </c>
      <c r="IA29" s="59">
        <v>1.611</v>
      </c>
      <c r="IB29" s="59">
        <v>0</v>
      </c>
      <c r="IC29" s="59">
        <v>1.611</v>
      </c>
      <c r="ID29" s="59">
        <v>11.1</v>
      </c>
      <c r="IE29" s="59">
        <v>0.90400000000000003</v>
      </c>
      <c r="IF29" s="59">
        <v>0</v>
      </c>
      <c r="IG29" s="59">
        <v>12.004</v>
      </c>
      <c r="IH29" s="59">
        <v>0</v>
      </c>
      <c r="II29" s="59">
        <v>12.004</v>
      </c>
      <c r="IJ29" s="59">
        <v>38.561</v>
      </c>
      <c r="IK29" s="59">
        <v>12.683</v>
      </c>
      <c r="IL29" s="59">
        <v>0.82299999999999995</v>
      </c>
      <c r="IM29" s="59">
        <v>52.067</v>
      </c>
      <c r="IN29" s="59">
        <v>0</v>
      </c>
      <c r="IO29" s="59">
        <v>52.067</v>
      </c>
      <c r="IP29" s="59">
        <v>31.422999999999998</v>
      </c>
      <c r="IQ29" s="59">
        <v>20.948</v>
      </c>
    </row>
    <row r="30" spans="1:251">
      <c r="A30" s="9">
        <v>43983</v>
      </c>
      <c r="B30" s="59">
        <v>0</v>
      </c>
      <c r="C30" s="59">
        <v>30.84</v>
      </c>
      <c r="D30" s="59">
        <v>505.79500000000002</v>
      </c>
      <c r="E30" s="59">
        <v>83.409000000000006</v>
      </c>
      <c r="F30" s="59">
        <v>13.638</v>
      </c>
      <c r="G30" s="59">
        <v>602.84299999999996</v>
      </c>
      <c r="H30" s="59">
        <v>1.3129999999999999</v>
      </c>
      <c r="I30" s="59">
        <v>604.15599999999995</v>
      </c>
      <c r="J30" s="59">
        <v>471.56599999999997</v>
      </c>
      <c r="K30" s="59">
        <v>406.35599999999999</v>
      </c>
      <c r="L30" s="59">
        <v>191.971</v>
      </c>
      <c r="M30" s="59">
        <v>1069.893</v>
      </c>
      <c r="N30" s="59">
        <v>47.241</v>
      </c>
      <c r="O30" s="59">
        <v>1117.134</v>
      </c>
      <c r="P30" s="59">
        <v>18.824999999999999</v>
      </c>
      <c r="Q30" s="59">
        <v>125.349</v>
      </c>
      <c r="R30" s="59">
        <v>287.637</v>
      </c>
      <c r="S30" s="59">
        <v>431.81099999999998</v>
      </c>
      <c r="T30" s="59">
        <v>322.85899999999998</v>
      </c>
      <c r="U30" s="59">
        <v>754.67</v>
      </c>
      <c r="V30" s="59">
        <v>2.2080000000000002</v>
      </c>
      <c r="W30" s="59">
        <v>2.855</v>
      </c>
      <c r="X30" s="59">
        <v>16.402999999999999</v>
      </c>
      <c r="Y30" s="59">
        <v>21.466000000000001</v>
      </c>
      <c r="Z30" s="59">
        <v>104.63800000000001</v>
      </c>
      <c r="AA30" s="59">
        <v>126.10299999999999</v>
      </c>
      <c r="AB30" s="59">
        <v>0.64800000000000002</v>
      </c>
      <c r="AC30" s="59">
        <v>1.623</v>
      </c>
      <c r="AD30" s="59">
        <v>2.6440000000000001</v>
      </c>
      <c r="AE30" s="59">
        <v>4.915</v>
      </c>
      <c r="AF30" s="59">
        <v>1.7330000000000001</v>
      </c>
      <c r="AG30" s="59">
        <v>6.6479999999999997</v>
      </c>
      <c r="AH30" s="59">
        <v>1028.8869999999999</v>
      </c>
      <c r="AI30" s="59">
        <v>622.09299999999996</v>
      </c>
      <c r="AJ30" s="59">
        <v>512.81799999999998</v>
      </c>
      <c r="AK30" s="59">
        <v>2163.7979999999998</v>
      </c>
      <c r="AL30" s="59">
        <v>477.78399999999999</v>
      </c>
      <c r="AM30" s="59">
        <v>2641.5819999999999</v>
      </c>
      <c r="AN30" s="59">
        <v>0</v>
      </c>
      <c r="AO30" s="59">
        <v>0</v>
      </c>
      <c r="AP30" s="59">
        <v>0</v>
      </c>
      <c r="AQ30" s="59">
        <v>0</v>
      </c>
      <c r="AR30" s="59">
        <v>0</v>
      </c>
      <c r="AS30" s="59">
        <v>0</v>
      </c>
      <c r="AT30" s="59">
        <v>0.57799999999999996</v>
      </c>
      <c r="AU30" s="59">
        <v>0</v>
      </c>
      <c r="AV30" s="59">
        <v>0</v>
      </c>
      <c r="AW30" s="59">
        <v>0.57799999999999996</v>
      </c>
      <c r="AX30" s="59">
        <v>0</v>
      </c>
      <c r="AY30" s="59">
        <v>0.57799999999999996</v>
      </c>
      <c r="AZ30" s="59">
        <v>13.393000000000001</v>
      </c>
      <c r="BA30" s="59">
        <v>9.4589999999999996</v>
      </c>
      <c r="BB30" s="59">
        <v>4.8380000000000001</v>
      </c>
      <c r="BC30" s="59">
        <v>27.69</v>
      </c>
      <c r="BD30" s="59">
        <v>0.106</v>
      </c>
      <c r="BE30" s="59">
        <v>27.795999999999999</v>
      </c>
      <c r="BF30" s="59">
        <v>9.141</v>
      </c>
      <c r="BG30" s="59">
        <v>18.074999999999999</v>
      </c>
      <c r="BH30" s="59">
        <v>23.824000000000002</v>
      </c>
      <c r="BI30" s="59">
        <v>51.039000000000001</v>
      </c>
      <c r="BJ30" s="59">
        <v>8.3670000000000009</v>
      </c>
      <c r="BK30" s="59">
        <v>59.405999999999999</v>
      </c>
      <c r="BL30" s="59">
        <v>0</v>
      </c>
      <c r="BM30" s="59">
        <v>11.227</v>
      </c>
      <c r="BN30" s="59">
        <v>27.34</v>
      </c>
      <c r="BO30" s="59">
        <v>38.566000000000003</v>
      </c>
      <c r="BP30" s="59">
        <v>31.379000000000001</v>
      </c>
      <c r="BQ30" s="59">
        <v>69.944999999999993</v>
      </c>
      <c r="BR30" s="59">
        <v>1.151</v>
      </c>
      <c r="BS30" s="59">
        <v>0.63300000000000001</v>
      </c>
      <c r="BT30" s="59">
        <v>1.248</v>
      </c>
      <c r="BU30" s="59">
        <v>3.0310000000000001</v>
      </c>
      <c r="BV30" s="59">
        <v>8.4339999999999993</v>
      </c>
      <c r="BW30" s="59">
        <v>11.465</v>
      </c>
      <c r="BX30" s="59">
        <v>0</v>
      </c>
      <c r="BY30" s="59">
        <v>0</v>
      </c>
      <c r="BZ30" s="59">
        <v>0</v>
      </c>
      <c r="CA30" s="59">
        <v>0</v>
      </c>
      <c r="CB30" s="59">
        <v>0</v>
      </c>
      <c r="CC30" s="59">
        <v>0</v>
      </c>
      <c r="CD30" s="59">
        <v>24.263000000000002</v>
      </c>
      <c r="CE30" s="59">
        <v>39.393999999999998</v>
      </c>
      <c r="CF30" s="59">
        <v>57.249000000000002</v>
      </c>
      <c r="CG30" s="59">
        <v>120.90600000000001</v>
      </c>
      <c r="CH30" s="59">
        <v>48.286000000000001</v>
      </c>
      <c r="CI30" s="59">
        <v>169.191</v>
      </c>
      <c r="CJ30" s="59">
        <v>0</v>
      </c>
      <c r="CK30" s="59">
        <v>0</v>
      </c>
      <c r="CL30" s="59">
        <v>0</v>
      </c>
      <c r="CM30" s="59">
        <v>0</v>
      </c>
      <c r="CN30" s="59">
        <v>0</v>
      </c>
      <c r="CO30" s="59">
        <v>0</v>
      </c>
      <c r="CP30" s="59">
        <v>3.1309999999999998</v>
      </c>
      <c r="CQ30" s="59">
        <v>0</v>
      </c>
      <c r="CR30" s="59">
        <v>0</v>
      </c>
      <c r="CS30" s="59">
        <v>3.1309999999999998</v>
      </c>
      <c r="CT30" s="59">
        <v>0</v>
      </c>
      <c r="CU30" s="59">
        <v>3.1309999999999998</v>
      </c>
      <c r="CV30" s="59">
        <v>17.795999999999999</v>
      </c>
      <c r="CW30" s="59">
        <v>8.0730000000000004</v>
      </c>
      <c r="CX30" s="59">
        <v>2.597</v>
      </c>
      <c r="CY30" s="59">
        <v>28.466000000000001</v>
      </c>
      <c r="CZ30" s="59">
        <v>0</v>
      </c>
      <c r="DA30" s="59">
        <v>28.466000000000001</v>
      </c>
      <c r="DB30" s="59">
        <v>13.648999999999999</v>
      </c>
      <c r="DC30" s="59">
        <v>28.052</v>
      </c>
      <c r="DD30" s="59">
        <v>7.8869999999999996</v>
      </c>
      <c r="DE30" s="59">
        <v>49.588000000000001</v>
      </c>
      <c r="DF30" s="59">
        <v>2.8820000000000001</v>
      </c>
      <c r="DG30" s="59">
        <v>52.47</v>
      </c>
      <c r="DH30" s="59">
        <v>1.1759999999999999</v>
      </c>
      <c r="DI30" s="59">
        <v>10.284000000000001</v>
      </c>
      <c r="DJ30" s="59">
        <v>17.184999999999999</v>
      </c>
      <c r="DK30" s="59">
        <v>28.645</v>
      </c>
      <c r="DL30" s="59">
        <v>16.420000000000002</v>
      </c>
      <c r="DM30" s="59">
        <v>45.064999999999998</v>
      </c>
      <c r="DN30" s="59">
        <v>0</v>
      </c>
      <c r="DO30" s="59">
        <v>0</v>
      </c>
      <c r="DP30" s="59">
        <v>1.1519999999999999</v>
      </c>
      <c r="DQ30" s="59">
        <v>1.1519999999999999</v>
      </c>
      <c r="DR30" s="59">
        <v>8.2219999999999995</v>
      </c>
      <c r="DS30" s="59">
        <v>9.3740000000000006</v>
      </c>
      <c r="DT30" s="59">
        <v>0</v>
      </c>
      <c r="DU30" s="59">
        <v>0</v>
      </c>
      <c r="DV30" s="59">
        <v>0</v>
      </c>
      <c r="DW30" s="59">
        <v>0</v>
      </c>
      <c r="DX30" s="59">
        <v>0</v>
      </c>
      <c r="DY30" s="59">
        <v>0</v>
      </c>
      <c r="DZ30" s="59">
        <v>35.752000000000002</v>
      </c>
      <c r="EA30" s="59">
        <v>46.408999999999999</v>
      </c>
      <c r="EB30" s="59">
        <v>28.821000000000002</v>
      </c>
      <c r="EC30" s="59">
        <v>110.982</v>
      </c>
      <c r="ED30" s="59">
        <v>27.523</v>
      </c>
      <c r="EE30" s="59">
        <v>138.506</v>
      </c>
      <c r="EF30" s="59">
        <v>0</v>
      </c>
      <c r="EG30" s="59">
        <v>0</v>
      </c>
      <c r="EH30" s="59">
        <v>0</v>
      </c>
      <c r="EI30" s="59">
        <v>0</v>
      </c>
      <c r="EJ30" s="59">
        <v>0</v>
      </c>
      <c r="EK30" s="59">
        <v>0</v>
      </c>
      <c r="EL30" s="59">
        <v>3.7090000000000001</v>
      </c>
      <c r="EM30" s="59">
        <v>0</v>
      </c>
      <c r="EN30" s="59">
        <v>0</v>
      </c>
      <c r="EO30" s="59">
        <v>3.7090000000000001</v>
      </c>
      <c r="EP30" s="59">
        <v>0</v>
      </c>
      <c r="EQ30" s="59">
        <v>3.7090000000000001</v>
      </c>
      <c r="ER30" s="59">
        <v>31.189</v>
      </c>
      <c r="ES30" s="59">
        <v>17.532</v>
      </c>
      <c r="ET30" s="59">
        <v>7.4349999999999996</v>
      </c>
      <c r="EU30" s="59">
        <v>56.156999999999996</v>
      </c>
      <c r="EV30" s="59">
        <v>0.106</v>
      </c>
      <c r="EW30" s="59">
        <v>56.262999999999998</v>
      </c>
      <c r="EX30" s="59">
        <v>22.79</v>
      </c>
      <c r="EY30" s="59">
        <v>46.127000000000002</v>
      </c>
      <c r="EZ30" s="59">
        <v>31.71</v>
      </c>
      <c r="FA30" s="59">
        <v>100.627</v>
      </c>
      <c r="FB30" s="59">
        <v>11.249000000000001</v>
      </c>
      <c r="FC30" s="59">
        <v>111.876</v>
      </c>
      <c r="FD30" s="59">
        <v>1.1759999999999999</v>
      </c>
      <c r="FE30" s="59">
        <v>21.510999999999999</v>
      </c>
      <c r="FF30" s="59">
        <v>44.524999999999999</v>
      </c>
      <c r="FG30" s="59">
        <v>67.210999999999999</v>
      </c>
      <c r="FH30" s="59">
        <v>47.798999999999999</v>
      </c>
      <c r="FI30" s="59">
        <v>115.01</v>
      </c>
      <c r="FJ30" s="59">
        <v>1.151</v>
      </c>
      <c r="FK30" s="59">
        <v>0.63300000000000001</v>
      </c>
      <c r="FL30" s="59">
        <v>2.4</v>
      </c>
      <c r="FM30" s="59">
        <v>4.1829999999999998</v>
      </c>
      <c r="FN30" s="59">
        <v>16.655999999999999</v>
      </c>
      <c r="FO30" s="59">
        <v>20.838999999999999</v>
      </c>
      <c r="FP30" s="59">
        <v>0</v>
      </c>
      <c r="FQ30" s="59">
        <v>0</v>
      </c>
      <c r="FR30" s="59">
        <v>0</v>
      </c>
      <c r="FS30" s="59">
        <v>0</v>
      </c>
      <c r="FT30" s="59">
        <v>0</v>
      </c>
      <c r="FU30" s="59">
        <v>0</v>
      </c>
      <c r="FV30" s="59">
        <v>60.015000000000001</v>
      </c>
      <c r="FW30" s="59">
        <v>85.802999999999997</v>
      </c>
      <c r="FX30" s="59">
        <v>86.07</v>
      </c>
      <c r="FY30" s="59">
        <v>231.88800000000001</v>
      </c>
      <c r="FZ30" s="59">
        <v>75.808999999999997</v>
      </c>
      <c r="GA30" s="59">
        <v>307.697</v>
      </c>
      <c r="GB30" s="59">
        <v>0</v>
      </c>
      <c r="GC30" s="59">
        <v>0</v>
      </c>
      <c r="GD30" s="59">
        <v>0</v>
      </c>
      <c r="GE30" s="59">
        <v>0</v>
      </c>
      <c r="GF30" s="59">
        <v>0</v>
      </c>
      <c r="GG30" s="59">
        <v>0</v>
      </c>
      <c r="GH30" s="59">
        <v>0</v>
      </c>
      <c r="GI30" s="59">
        <v>0</v>
      </c>
      <c r="GJ30" s="59">
        <v>0</v>
      </c>
      <c r="GK30" s="59">
        <v>0</v>
      </c>
      <c r="GL30" s="59">
        <v>0</v>
      </c>
      <c r="GM30" s="59">
        <v>0</v>
      </c>
      <c r="GN30" s="59">
        <v>4.88</v>
      </c>
      <c r="GO30" s="59">
        <v>5.6020000000000003</v>
      </c>
      <c r="GP30" s="59">
        <v>1.7609999999999999</v>
      </c>
      <c r="GQ30" s="59">
        <v>12.242000000000001</v>
      </c>
      <c r="GR30" s="59">
        <v>0</v>
      </c>
      <c r="GS30" s="59">
        <v>12.242000000000001</v>
      </c>
      <c r="GT30" s="59">
        <v>1.429</v>
      </c>
      <c r="GU30" s="59">
        <v>7.0170000000000003</v>
      </c>
      <c r="GV30" s="59">
        <v>1.052</v>
      </c>
      <c r="GW30" s="59">
        <v>9.4979999999999993</v>
      </c>
      <c r="GX30" s="59">
        <v>0.28100000000000003</v>
      </c>
      <c r="GY30" s="59">
        <v>9.7789999999999999</v>
      </c>
      <c r="GZ30" s="59">
        <v>0.69299999999999995</v>
      </c>
      <c r="HA30" s="59">
        <v>0.32500000000000001</v>
      </c>
      <c r="HB30" s="59">
        <v>5.8490000000000002</v>
      </c>
      <c r="HC30" s="59">
        <v>6.867</v>
      </c>
      <c r="HD30" s="59">
        <v>6.2649999999999997</v>
      </c>
      <c r="HE30" s="59">
        <v>13.132</v>
      </c>
      <c r="HF30" s="59">
        <v>0</v>
      </c>
      <c r="HG30" s="59">
        <v>0</v>
      </c>
      <c r="HH30" s="59">
        <v>0.38900000000000001</v>
      </c>
      <c r="HI30" s="59">
        <v>0.38900000000000001</v>
      </c>
      <c r="HJ30" s="59">
        <v>1.607</v>
      </c>
      <c r="HK30" s="59">
        <v>1.9970000000000001</v>
      </c>
      <c r="HL30" s="59">
        <v>0</v>
      </c>
      <c r="HM30" s="59">
        <v>0</v>
      </c>
      <c r="HN30" s="59">
        <v>0</v>
      </c>
      <c r="HO30" s="59">
        <v>0</v>
      </c>
      <c r="HP30" s="59">
        <v>0</v>
      </c>
      <c r="HQ30" s="59">
        <v>0</v>
      </c>
      <c r="HR30" s="59">
        <v>7.0019999999999998</v>
      </c>
      <c r="HS30" s="59">
        <v>12.944000000000001</v>
      </c>
      <c r="HT30" s="59">
        <v>9.0510000000000002</v>
      </c>
      <c r="HU30" s="59">
        <v>28.998000000000001</v>
      </c>
      <c r="HV30" s="59">
        <v>8.1530000000000005</v>
      </c>
      <c r="HW30" s="59">
        <v>37.151000000000003</v>
      </c>
      <c r="HX30" s="59">
        <v>3.3450000000000002</v>
      </c>
      <c r="HY30" s="59">
        <v>0</v>
      </c>
      <c r="HZ30" s="59">
        <v>0</v>
      </c>
      <c r="IA30" s="59">
        <v>3.3450000000000002</v>
      </c>
      <c r="IB30" s="59">
        <v>0</v>
      </c>
      <c r="IC30" s="59">
        <v>3.3450000000000002</v>
      </c>
      <c r="ID30" s="59">
        <v>11.834</v>
      </c>
      <c r="IE30" s="59">
        <v>2.3210000000000002</v>
      </c>
      <c r="IF30" s="59">
        <v>0</v>
      </c>
      <c r="IG30" s="59">
        <v>14.154999999999999</v>
      </c>
      <c r="IH30" s="59">
        <v>0</v>
      </c>
      <c r="II30" s="59">
        <v>14.154999999999999</v>
      </c>
      <c r="IJ30" s="59">
        <v>39.963000000000001</v>
      </c>
      <c r="IK30" s="59">
        <v>11.663</v>
      </c>
      <c r="IL30" s="59">
        <v>1.714</v>
      </c>
      <c r="IM30" s="59">
        <v>53.338999999999999</v>
      </c>
      <c r="IN30" s="59">
        <v>0.28000000000000003</v>
      </c>
      <c r="IO30" s="59">
        <v>53.62</v>
      </c>
      <c r="IP30" s="59">
        <v>32.869</v>
      </c>
      <c r="IQ30" s="59">
        <v>21.82</v>
      </c>
    </row>
    <row r="31" spans="1:251">
      <c r="A31" s="9">
        <v>44075</v>
      </c>
      <c r="B31" s="59">
        <v>0</v>
      </c>
      <c r="C31" s="59">
        <v>25.494</v>
      </c>
      <c r="D31" s="59">
        <v>515.90499999999997</v>
      </c>
      <c r="E31" s="59">
        <v>75.343999999999994</v>
      </c>
      <c r="F31" s="59">
        <v>12.247</v>
      </c>
      <c r="G31" s="59">
        <v>603.49699999999996</v>
      </c>
      <c r="H31" s="59">
        <v>2.677</v>
      </c>
      <c r="I31" s="59">
        <v>606.173</v>
      </c>
      <c r="J31" s="59">
        <v>475.73899999999998</v>
      </c>
      <c r="K31" s="59">
        <v>406.05599999999998</v>
      </c>
      <c r="L31" s="59">
        <v>200.98</v>
      </c>
      <c r="M31" s="59">
        <v>1082.7750000000001</v>
      </c>
      <c r="N31" s="59">
        <v>50.651000000000003</v>
      </c>
      <c r="O31" s="59">
        <v>1133.4259999999999</v>
      </c>
      <c r="P31" s="59">
        <v>20.047000000000001</v>
      </c>
      <c r="Q31" s="59">
        <v>127.836</v>
      </c>
      <c r="R31" s="59">
        <v>273.35500000000002</v>
      </c>
      <c r="S31" s="59">
        <v>421.238</v>
      </c>
      <c r="T31" s="59">
        <v>317.80599999999998</v>
      </c>
      <c r="U31" s="59">
        <v>739.04399999999998</v>
      </c>
      <c r="V31" s="59">
        <v>1.4850000000000001</v>
      </c>
      <c r="W31" s="59">
        <v>3.4089999999999998</v>
      </c>
      <c r="X31" s="59">
        <v>13.71</v>
      </c>
      <c r="Y31" s="59">
        <v>18.605</v>
      </c>
      <c r="Z31" s="59">
        <v>109.851</v>
      </c>
      <c r="AA31" s="59">
        <v>128.45599999999999</v>
      </c>
      <c r="AB31" s="59">
        <v>0.58399999999999996</v>
      </c>
      <c r="AC31" s="59">
        <v>0.497</v>
      </c>
      <c r="AD31" s="59">
        <v>3.12</v>
      </c>
      <c r="AE31" s="59">
        <v>4.2</v>
      </c>
      <c r="AF31" s="59">
        <v>2.734</v>
      </c>
      <c r="AG31" s="59">
        <v>6.9340000000000002</v>
      </c>
      <c r="AH31" s="59">
        <v>1039.2940000000001</v>
      </c>
      <c r="AI31" s="59">
        <v>613.84900000000005</v>
      </c>
      <c r="AJ31" s="59">
        <v>503.65899999999999</v>
      </c>
      <c r="AK31" s="59">
        <v>2156.8009999999999</v>
      </c>
      <c r="AL31" s="59">
        <v>483.71899999999999</v>
      </c>
      <c r="AM31" s="59">
        <v>2640.52</v>
      </c>
      <c r="AN31" s="59">
        <v>0</v>
      </c>
      <c r="AO31" s="59">
        <v>0</v>
      </c>
      <c r="AP31" s="59">
        <v>0</v>
      </c>
      <c r="AQ31" s="59">
        <v>0</v>
      </c>
      <c r="AR31" s="59">
        <v>0</v>
      </c>
      <c r="AS31" s="59">
        <v>0</v>
      </c>
      <c r="AT31" s="59">
        <v>0</v>
      </c>
      <c r="AU31" s="59">
        <v>0</v>
      </c>
      <c r="AV31" s="59">
        <v>0</v>
      </c>
      <c r="AW31" s="59">
        <v>0</v>
      </c>
      <c r="AX31" s="59">
        <v>0</v>
      </c>
      <c r="AY31" s="59">
        <v>0</v>
      </c>
      <c r="AZ31" s="59">
        <v>10.044</v>
      </c>
      <c r="BA31" s="59">
        <v>9.0310000000000006</v>
      </c>
      <c r="BB31" s="59">
        <v>3.2160000000000002</v>
      </c>
      <c r="BC31" s="59">
        <v>22.29</v>
      </c>
      <c r="BD31" s="59">
        <v>0</v>
      </c>
      <c r="BE31" s="59">
        <v>22.29</v>
      </c>
      <c r="BF31" s="59">
        <v>7.008</v>
      </c>
      <c r="BG31" s="59">
        <v>16.385000000000002</v>
      </c>
      <c r="BH31" s="59">
        <v>19.298999999999999</v>
      </c>
      <c r="BI31" s="59">
        <v>42.692</v>
      </c>
      <c r="BJ31" s="59">
        <v>8.2390000000000008</v>
      </c>
      <c r="BK31" s="59">
        <v>50.930999999999997</v>
      </c>
      <c r="BL31" s="59">
        <v>0.72899999999999998</v>
      </c>
      <c r="BM31" s="59">
        <v>8.3879999999999999</v>
      </c>
      <c r="BN31" s="59">
        <v>26.021999999999998</v>
      </c>
      <c r="BO31" s="59">
        <v>35.14</v>
      </c>
      <c r="BP31" s="59">
        <v>36.619</v>
      </c>
      <c r="BQ31" s="59">
        <v>71.759</v>
      </c>
      <c r="BR31" s="59">
        <v>0</v>
      </c>
      <c r="BS31" s="59">
        <v>0.60099999999999998</v>
      </c>
      <c r="BT31" s="59">
        <v>3.6379999999999999</v>
      </c>
      <c r="BU31" s="59">
        <v>4.2389999999999999</v>
      </c>
      <c r="BV31" s="59">
        <v>11.47</v>
      </c>
      <c r="BW31" s="59">
        <v>15.709</v>
      </c>
      <c r="BX31" s="59">
        <v>0</v>
      </c>
      <c r="BY31" s="59">
        <v>0</v>
      </c>
      <c r="BZ31" s="59">
        <v>0</v>
      </c>
      <c r="CA31" s="59">
        <v>0</v>
      </c>
      <c r="CB31" s="59">
        <v>0</v>
      </c>
      <c r="CC31" s="59">
        <v>0</v>
      </c>
      <c r="CD31" s="59">
        <v>17.780999999999999</v>
      </c>
      <c r="CE31" s="59">
        <v>34.405000000000001</v>
      </c>
      <c r="CF31" s="59">
        <v>52.174999999999997</v>
      </c>
      <c r="CG31" s="59">
        <v>104.361</v>
      </c>
      <c r="CH31" s="59">
        <v>56.328000000000003</v>
      </c>
      <c r="CI31" s="59">
        <v>160.68899999999999</v>
      </c>
      <c r="CJ31" s="59">
        <v>0</v>
      </c>
      <c r="CK31" s="59">
        <v>0</v>
      </c>
      <c r="CL31" s="59">
        <v>0</v>
      </c>
      <c r="CM31" s="59">
        <v>0</v>
      </c>
      <c r="CN31" s="59">
        <v>0</v>
      </c>
      <c r="CO31" s="59">
        <v>0</v>
      </c>
      <c r="CP31" s="59">
        <v>2.9820000000000002</v>
      </c>
      <c r="CQ31" s="59">
        <v>0</v>
      </c>
      <c r="CR31" s="59">
        <v>0</v>
      </c>
      <c r="CS31" s="59">
        <v>2.9820000000000002</v>
      </c>
      <c r="CT31" s="59">
        <v>0</v>
      </c>
      <c r="CU31" s="59">
        <v>2.9820000000000002</v>
      </c>
      <c r="CV31" s="59">
        <v>11.090999999999999</v>
      </c>
      <c r="CW31" s="59">
        <v>9.7509999999999994</v>
      </c>
      <c r="CX31" s="59">
        <v>1.9</v>
      </c>
      <c r="CY31" s="59">
        <v>22.742000000000001</v>
      </c>
      <c r="CZ31" s="59">
        <v>0</v>
      </c>
      <c r="DA31" s="59">
        <v>22.742000000000001</v>
      </c>
      <c r="DB31" s="59">
        <v>11.016</v>
      </c>
      <c r="DC31" s="59">
        <v>35.192</v>
      </c>
      <c r="DD31" s="59">
        <v>16.779</v>
      </c>
      <c r="DE31" s="59">
        <v>62.988</v>
      </c>
      <c r="DF31" s="59">
        <v>2.4670000000000001</v>
      </c>
      <c r="DG31" s="59">
        <v>65.454999999999998</v>
      </c>
      <c r="DH31" s="59">
        <v>2.5230000000000001</v>
      </c>
      <c r="DI31" s="59">
        <v>12.340999999999999</v>
      </c>
      <c r="DJ31" s="59">
        <v>16.978999999999999</v>
      </c>
      <c r="DK31" s="59">
        <v>31.841999999999999</v>
      </c>
      <c r="DL31" s="59">
        <v>20.385000000000002</v>
      </c>
      <c r="DM31" s="59">
        <v>52.226999999999997</v>
      </c>
      <c r="DN31" s="59">
        <v>0</v>
      </c>
      <c r="DO31" s="59">
        <v>0</v>
      </c>
      <c r="DP31" s="59">
        <v>0.55600000000000005</v>
      </c>
      <c r="DQ31" s="59">
        <v>0.55600000000000005</v>
      </c>
      <c r="DR31" s="59">
        <v>2.3170000000000002</v>
      </c>
      <c r="DS31" s="59">
        <v>2.8730000000000002</v>
      </c>
      <c r="DT31" s="59">
        <v>0</v>
      </c>
      <c r="DU31" s="59">
        <v>0</v>
      </c>
      <c r="DV31" s="59">
        <v>0</v>
      </c>
      <c r="DW31" s="59">
        <v>0</v>
      </c>
      <c r="DX31" s="59">
        <v>0</v>
      </c>
      <c r="DY31" s="59">
        <v>0</v>
      </c>
      <c r="DZ31" s="59">
        <v>27.611000000000001</v>
      </c>
      <c r="EA31" s="59">
        <v>57.284999999999997</v>
      </c>
      <c r="EB31" s="59">
        <v>36.213999999999999</v>
      </c>
      <c r="EC31" s="59">
        <v>121.11</v>
      </c>
      <c r="ED31" s="59">
        <v>25.169</v>
      </c>
      <c r="EE31" s="59">
        <v>146.279</v>
      </c>
      <c r="EF31" s="59">
        <v>0</v>
      </c>
      <c r="EG31" s="59">
        <v>0</v>
      </c>
      <c r="EH31" s="59">
        <v>0</v>
      </c>
      <c r="EI31" s="59">
        <v>0</v>
      </c>
      <c r="EJ31" s="59">
        <v>0</v>
      </c>
      <c r="EK31" s="59">
        <v>0</v>
      </c>
      <c r="EL31" s="59">
        <v>2.9820000000000002</v>
      </c>
      <c r="EM31" s="59">
        <v>0</v>
      </c>
      <c r="EN31" s="59">
        <v>0</v>
      </c>
      <c r="EO31" s="59">
        <v>2.9820000000000002</v>
      </c>
      <c r="EP31" s="59">
        <v>0</v>
      </c>
      <c r="EQ31" s="59">
        <v>2.9820000000000002</v>
      </c>
      <c r="ER31" s="59">
        <v>21.134</v>
      </c>
      <c r="ES31" s="59">
        <v>18.782</v>
      </c>
      <c r="ET31" s="59">
        <v>5.1159999999999997</v>
      </c>
      <c r="EU31" s="59">
        <v>45.031999999999996</v>
      </c>
      <c r="EV31" s="59">
        <v>0</v>
      </c>
      <c r="EW31" s="59">
        <v>45.031999999999996</v>
      </c>
      <c r="EX31" s="59">
        <v>18.024000000000001</v>
      </c>
      <c r="EY31" s="59">
        <v>51.576999999999998</v>
      </c>
      <c r="EZ31" s="59">
        <v>36.079000000000001</v>
      </c>
      <c r="FA31" s="59">
        <v>105.68</v>
      </c>
      <c r="FB31" s="59">
        <v>10.706</v>
      </c>
      <c r="FC31" s="59">
        <v>116.38500000000001</v>
      </c>
      <c r="FD31" s="59">
        <v>3.2519999999999998</v>
      </c>
      <c r="FE31" s="59">
        <v>20.728999999999999</v>
      </c>
      <c r="FF31" s="59">
        <v>43.000999999999998</v>
      </c>
      <c r="FG31" s="59">
        <v>66.981999999999999</v>
      </c>
      <c r="FH31" s="59">
        <v>57.003999999999998</v>
      </c>
      <c r="FI31" s="59">
        <v>123.986</v>
      </c>
      <c r="FJ31" s="59">
        <v>0</v>
      </c>
      <c r="FK31" s="59">
        <v>0.60099999999999998</v>
      </c>
      <c r="FL31" s="59">
        <v>4.194</v>
      </c>
      <c r="FM31" s="59">
        <v>4.7949999999999999</v>
      </c>
      <c r="FN31" s="59">
        <v>13.787000000000001</v>
      </c>
      <c r="FO31" s="59">
        <v>18.582000000000001</v>
      </c>
      <c r="FP31" s="59">
        <v>0</v>
      </c>
      <c r="FQ31" s="59">
        <v>0</v>
      </c>
      <c r="FR31" s="59">
        <v>0</v>
      </c>
      <c r="FS31" s="59">
        <v>0</v>
      </c>
      <c r="FT31" s="59">
        <v>0</v>
      </c>
      <c r="FU31" s="59">
        <v>0</v>
      </c>
      <c r="FV31" s="59">
        <v>45.392000000000003</v>
      </c>
      <c r="FW31" s="59">
        <v>91.688999999999993</v>
      </c>
      <c r="FX31" s="59">
        <v>88.388999999999996</v>
      </c>
      <c r="FY31" s="59">
        <v>225.47</v>
      </c>
      <c r="FZ31" s="59">
        <v>81.497</v>
      </c>
      <c r="GA31" s="59">
        <v>306.96800000000002</v>
      </c>
      <c r="GB31" s="59">
        <v>0</v>
      </c>
      <c r="GC31" s="59">
        <v>0</v>
      </c>
      <c r="GD31" s="59">
        <v>0</v>
      </c>
      <c r="GE31" s="59">
        <v>0</v>
      </c>
      <c r="GF31" s="59">
        <v>0</v>
      </c>
      <c r="GG31" s="59">
        <v>0</v>
      </c>
      <c r="GH31" s="59">
        <v>0.70399999999999996</v>
      </c>
      <c r="GI31" s="59">
        <v>0</v>
      </c>
      <c r="GJ31" s="59">
        <v>0</v>
      </c>
      <c r="GK31" s="59">
        <v>0.70399999999999996</v>
      </c>
      <c r="GL31" s="59">
        <v>0</v>
      </c>
      <c r="GM31" s="59">
        <v>0.70399999999999996</v>
      </c>
      <c r="GN31" s="59">
        <v>3.8239999999999998</v>
      </c>
      <c r="GO31" s="59">
        <v>6.415</v>
      </c>
      <c r="GP31" s="59">
        <v>0</v>
      </c>
      <c r="GQ31" s="59">
        <v>10.24</v>
      </c>
      <c r="GR31" s="59">
        <v>0</v>
      </c>
      <c r="GS31" s="59">
        <v>10.24</v>
      </c>
      <c r="GT31" s="59">
        <v>2.4049999999999998</v>
      </c>
      <c r="GU31" s="59">
        <v>4.5970000000000004</v>
      </c>
      <c r="GV31" s="59">
        <v>3.4020000000000001</v>
      </c>
      <c r="GW31" s="59">
        <v>10.404</v>
      </c>
      <c r="GX31" s="59">
        <v>9.7000000000000003E-2</v>
      </c>
      <c r="GY31" s="59">
        <v>10.500999999999999</v>
      </c>
      <c r="GZ31" s="59">
        <v>0</v>
      </c>
      <c r="HA31" s="59">
        <v>2.44</v>
      </c>
      <c r="HB31" s="59">
        <v>3.8279999999999998</v>
      </c>
      <c r="HC31" s="59">
        <v>6.2690000000000001</v>
      </c>
      <c r="HD31" s="59">
        <v>4.4009999999999998</v>
      </c>
      <c r="HE31" s="59">
        <v>10.669</v>
      </c>
      <c r="HF31" s="59">
        <v>0</v>
      </c>
      <c r="HG31" s="59">
        <v>0</v>
      </c>
      <c r="HH31" s="59">
        <v>0.97099999999999997</v>
      </c>
      <c r="HI31" s="59">
        <v>0.97099999999999997</v>
      </c>
      <c r="HJ31" s="59">
        <v>1.73</v>
      </c>
      <c r="HK31" s="59">
        <v>2.7010000000000001</v>
      </c>
      <c r="HL31" s="59">
        <v>0</v>
      </c>
      <c r="HM31" s="59">
        <v>0</v>
      </c>
      <c r="HN31" s="59">
        <v>0</v>
      </c>
      <c r="HO31" s="59">
        <v>0</v>
      </c>
      <c r="HP31" s="59">
        <v>0</v>
      </c>
      <c r="HQ31" s="59">
        <v>0</v>
      </c>
      <c r="HR31" s="59">
        <v>6.9329999999999998</v>
      </c>
      <c r="HS31" s="59">
        <v>13.452999999999999</v>
      </c>
      <c r="HT31" s="59">
        <v>8.2010000000000005</v>
      </c>
      <c r="HU31" s="59">
        <v>28.588000000000001</v>
      </c>
      <c r="HV31" s="59">
        <v>6.2270000000000003</v>
      </c>
      <c r="HW31" s="59">
        <v>34.814999999999998</v>
      </c>
      <c r="HX31" s="59">
        <v>0.753</v>
      </c>
      <c r="HY31" s="59">
        <v>0</v>
      </c>
      <c r="HZ31" s="59">
        <v>0</v>
      </c>
      <c r="IA31" s="59">
        <v>0.753</v>
      </c>
      <c r="IB31" s="59">
        <v>0</v>
      </c>
      <c r="IC31" s="59">
        <v>0.753</v>
      </c>
      <c r="ID31" s="59">
        <v>10.877000000000001</v>
      </c>
      <c r="IE31" s="59">
        <v>1.323</v>
      </c>
      <c r="IF31" s="59">
        <v>0</v>
      </c>
      <c r="IG31" s="59">
        <v>12.2</v>
      </c>
      <c r="IH31" s="59">
        <v>0</v>
      </c>
      <c r="II31" s="59">
        <v>12.2</v>
      </c>
      <c r="IJ31" s="59">
        <v>44.762999999999998</v>
      </c>
      <c r="IK31" s="59">
        <v>13.135</v>
      </c>
      <c r="IL31" s="59">
        <v>1.899</v>
      </c>
      <c r="IM31" s="59">
        <v>59.798000000000002</v>
      </c>
      <c r="IN31" s="59">
        <v>0</v>
      </c>
      <c r="IO31" s="59">
        <v>59.798000000000002</v>
      </c>
      <c r="IP31" s="59">
        <v>29.227</v>
      </c>
      <c r="IQ31" s="59">
        <v>25.138999999999999</v>
      </c>
    </row>
    <row r="32" spans="1:251">
      <c r="A32" s="9">
        <v>44166</v>
      </c>
      <c r="B32" s="59">
        <v>0</v>
      </c>
      <c r="C32" s="59">
        <v>29.349</v>
      </c>
      <c r="D32" s="59">
        <v>507.67399999999998</v>
      </c>
      <c r="E32" s="59">
        <v>79.742999999999995</v>
      </c>
      <c r="F32" s="59">
        <v>11.43</v>
      </c>
      <c r="G32" s="59">
        <v>598.84799999999996</v>
      </c>
      <c r="H32" s="59">
        <v>3.2109999999999999</v>
      </c>
      <c r="I32" s="59">
        <v>602.05799999999999</v>
      </c>
      <c r="J32" s="59">
        <v>476.80500000000001</v>
      </c>
      <c r="K32" s="59">
        <v>397.84100000000001</v>
      </c>
      <c r="L32" s="59">
        <v>210.30199999999999</v>
      </c>
      <c r="M32" s="59">
        <v>1084.9480000000001</v>
      </c>
      <c r="N32" s="59">
        <v>51.713000000000001</v>
      </c>
      <c r="O32" s="59">
        <v>1136.6610000000001</v>
      </c>
      <c r="P32" s="59">
        <v>25.376999999999999</v>
      </c>
      <c r="Q32" s="59">
        <v>125.851</v>
      </c>
      <c r="R32" s="59">
        <v>274.70999999999998</v>
      </c>
      <c r="S32" s="59">
        <v>425.93799999999999</v>
      </c>
      <c r="T32" s="59">
        <v>316.51799999999997</v>
      </c>
      <c r="U32" s="59">
        <v>742.45600000000002</v>
      </c>
      <c r="V32" s="59">
        <v>0.83199999999999996</v>
      </c>
      <c r="W32" s="59">
        <v>3.1120000000000001</v>
      </c>
      <c r="X32" s="59">
        <v>14.593999999999999</v>
      </c>
      <c r="Y32" s="59">
        <v>18.538</v>
      </c>
      <c r="Z32" s="59">
        <v>109.477</v>
      </c>
      <c r="AA32" s="59">
        <v>128.01499999999999</v>
      </c>
      <c r="AB32" s="59">
        <v>0</v>
      </c>
      <c r="AC32" s="59">
        <v>0.432</v>
      </c>
      <c r="AD32" s="59">
        <v>2.944</v>
      </c>
      <c r="AE32" s="59">
        <v>3.3759999999999999</v>
      </c>
      <c r="AF32" s="59">
        <v>2.8540000000000001</v>
      </c>
      <c r="AG32" s="59">
        <v>6.23</v>
      </c>
      <c r="AH32" s="59">
        <v>1042.3789999999999</v>
      </c>
      <c r="AI32" s="59">
        <v>606.98</v>
      </c>
      <c r="AJ32" s="59">
        <v>514.452</v>
      </c>
      <c r="AK32" s="59">
        <v>2163.8110000000001</v>
      </c>
      <c r="AL32" s="59">
        <v>483.77300000000002</v>
      </c>
      <c r="AM32" s="59">
        <v>2647.5839999999998</v>
      </c>
      <c r="AN32" s="59">
        <v>0</v>
      </c>
      <c r="AO32" s="59">
        <v>0</v>
      </c>
      <c r="AP32" s="59">
        <v>0</v>
      </c>
      <c r="AQ32" s="59">
        <v>0</v>
      </c>
      <c r="AR32" s="59">
        <v>0</v>
      </c>
      <c r="AS32" s="59">
        <v>0</v>
      </c>
      <c r="AT32" s="59">
        <v>1.0720000000000001</v>
      </c>
      <c r="AU32" s="59">
        <v>0</v>
      </c>
      <c r="AV32" s="59">
        <v>0</v>
      </c>
      <c r="AW32" s="59">
        <v>1.0720000000000001</v>
      </c>
      <c r="AX32" s="59">
        <v>0</v>
      </c>
      <c r="AY32" s="59">
        <v>1.0720000000000001</v>
      </c>
      <c r="AZ32" s="59">
        <v>10.087</v>
      </c>
      <c r="BA32" s="59">
        <v>8.9879999999999995</v>
      </c>
      <c r="BB32" s="59">
        <v>4.4880000000000004</v>
      </c>
      <c r="BC32" s="59">
        <v>23.562999999999999</v>
      </c>
      <c r="BD32" s="59">
        <v>0</v>
      </c>
      <c r="BE32" s="59">
        <v>23.562999999999999</v>
      </c>
      <c r="BF32" s="59">
        <v>12.628</v>
      </c>
      <c r="BG32" s="59">
        <v>19.693000000000001</v>
      </c>
      <c r="BH32" s="59">
        <v>20.992000000000001</v>
      </c>
      <c r="BI32" s="59">
        <v>53.313000000000002</v>
      </c>
      <c r="BJ32" s="59">
        <v>5.9249999999999998</v>
      </c>
      <c r="BK32" s="59">
        <v>59.238</v>
      </c>
      <c r="BL32" s="59">
        <v>1.173</v>
      </c>
      <c r="BM32" s="59">
        <v>8.6240000000000006</v>
      </c>
      <c r="BN32" s="59">
        <v>26.358000000000001</v>
      </c>
      <c r="BO32" s="59">
        <v>36.154000000000003</v>
      </c>
      <c r="BP32" s="59">
        <v>30.364000000000001</v>
      </c>
      <c r="BQ32" s="59">
        <v>66.518000000000001</v>
      </c>
      <c r="BR32" s="59">
        <v>9.4E-2</v>
      </c>
      <c r="BS32" s="59">
        <v>0</v>
      </c>
      <c r="BT32" s="59">
        <v>2.1800000000000002</v>
      </c>
      <c r="BU32" s="59">
        <v>2.2749999999999999</v>
      </c>
      <c r="BV32" s="59">
        <v>12.551</v>
      </c>
      <c r="BW32" s="59">
        <v>14.826000000000001</v>
      </c>
      <c r="BX32" s="59">
        <v>0</v>
      </c>
      <c r="BY32" s="59">
        <v>0</v>
      </c>
      <c r="BZ32" s="59">
        <v>0.111</v>
      </c>
      <c r="CA32" s="59">
        <v>0.111</v>
      </c>
      <c r="CB32" s="59">
        <v>0</v>
      </c>
      <c r="CC32" s="59">
        <v>0.111</v>
      </c>
      <c r="CD32" s="59">
        <v>25.053000000000001</v>
      </c>
      <c r="CE32" s="59">
        <v>37.305999999999997</v>
      </c>
      <c r="CF32" s="59">
        <v>54.128999999999998</v>
      </c>
      <c r="CG32" s="59">
        <v>116.489</v>
      </c>
      <c r="CH32" s="59">
        <v>48.84</v>
      </c>
      <c r="CI32" s="59">
        <v>165.32900000000001</v>
      </c>
      <c r="CJ32" s="59">
        <v>0</v>
      </c>
      <c r="CK32" s="59">
        <v>0</v>
      </c>
      <c r="CL32" s="59">
        <v>0</v>
      </c>
      <c r="CM32" s="59">
        <v>0</v>
      </c>
      <c r="CN32" s="59">
        <v>0</v>
      </c>
      <c r="CO32" s="59">
        <v>0</v>
      </c>
      <c r="CP32" s="59">
        <v>1.2689999999999999</v>
      </c>
      <c r="CQ32" s="59">
        <v>0</v>
      </c>
      <c r="CR32" s="59">
        <v>0</v>
      </c>
      <c r="CS32" s="59">
        <v>1.2689999999999999</v>
      </c>
      <c r="CT32" s="59">
        <v>0.26400000000000001</v>
      </c>
      <c r="CU32" s="59">
        <v>1.5329999999999999</v>
      </c>
      <c r="CV32" s="59">
        <v>17.751999999999999</v>
      </c>
      <c r="CW32" s="59">
        <v>11.05</v>
      </c>
      <c r="CX32" s="59">
        <v>2.4580000000000002</v>
      </c>
      <c r="CY32" s="59">
        <v>31.259</v>
      </c>
      <c r="CZ32" s="59">
        <v>0</v>
      </c>
      <c r="DA32" s="59">
        <v>31.259</v>
      </c>
      <c r="DB32" s="59">
        <v>15.044</v>
      </c>
      <c r="DC32" s="59">
        <v>41.228999999999999</v>
      </c>
      <c r="DD32" s="59">
        <v>16.327999999999999</v>
      </c>
      <c r="DE32" s="59">
        <v>72.600999999999999</v>
      </c>
      <c r="DF32" s="59">
        <v>1.6439999999999999</v>
      </c>
      <c r="DG32" s="59">
        <v>74.245000000000005</v>
      </c>
      <c r="DH32" s="59">
        <v>0.317</v>
      </c>
      <c r="DI32" s="59">
        <v>14.215</v>
      </c>
      <c r="DJ32" s="59">
        <v>16.228000000000002</v>
      </c>
      <c r="DK32" s="59">
        <v>30.76</v>
      </c>
      <c r="DL32" s="59">
        <v>23.106000000000002</v>
      </c>
      <c r="DM32" s="59">
        <v>53.866</v>
      </c>
      <c r="DN32" s="59">
        <v>0</v>
      </c>
      <c r="DO32" s="59">
        <v>0.33</v>
      </c>
      <c r="DP32" s="59">
        <v>1.0469999999999999</v>
      </c>
      <c r="DQ32" s="59">
        <v>1.377</v>
      </c>
      <c r="DR32" s="59">
        <v>6.08</v>
      </c>
      <c r="DS32" s="59">
        <v>7.4560000000000004</v>
      </c>
      <c r="DT32" s="59">
        <v>0</v>
      </c>
      <c r="DU32" s="59">
        <v>0</v>
      </c>
      <c r="DV32" s="59">
        <v>0</v>
      </c>
      <c r="DW32" s="59">
        <v>0</v>
      </c>
      <c r="DX32" s="59">
        <v>0</v>
      </c>
      <c r="DY32" s="59">
        <v>0</v>
      </c>
      <c r="DZ32" s="59">
        <v>34.381</v>
      </c>
      <c r="EA32" s="59">
        <v>66.823999999999998</v>
      </c>
      <c r="EB32" s="59">
        <v>36.061</v>
      </c>
      <c r="EC32" s="59">
        <v>137.26599999999999</v>
      </c>
      <c r="ED32" s="59">
        <v>31.094000000000001</v>
      </c>
      <c r="EE32" s="59">
        <v>168.35900000000001</v>
      </c>
      <c r="EF32" s="59">
        <v>0</v>
      </c>
      <c r="EG32" s="59">
        <v>0</v>
      </c>
      <c r="EH32" s="59">
        <v>0</v>
      </c>
      <c r="EI32" s="59">
        <v>0</v>
      </c>
      <c r="EJ32" s="59">
        <v>0</v>
      </c>
      <c r="EK32" s="59">
        <v>0</v>
      </c>
      <c r="EL32" s="59">
        <v>2.3410000000000002</v>
      </c>
      <c r="EM32" s="59">
        <v>0</v>
      </c>
      <c r="EN32" s="59">
        <v>0</v>
      </c>
      <c r="EO32" s="59">
        <v>2.3410000000000002</v>
      </c>
      <c r="EP32" s="59">
        <v>0.26400000000000001</v>
      </c>
      <c r="EQ32" s="59">
        <v>2.605</v>
      </c>
      <c r="ER32" s="59">
        <v>27.838000000000001</v>
      </c>
      <c r="ES32" s="59">
        <v>20.038</v>
      </c>
      <c r="ET32" s="59">
        <v>6.9459999999999997</v>
      </c>
      <c r="EU32" s="59">
        <v>54.822000000000003</v>
      </c>
      <c r="EV32" s="59">
        <v>0</v>
      </c>
      <c r="EW32" s="59">
        <v>54.822000000000003</v>
      </c>
      <c r="EX32" s="59">
        <v>27.672000000000001</v>
      </c>
      <c r="EY32" s="59">
        <v>60.921999999999997</v>
      </c>
      <c r="EZ32" s="59">
        <v>37.32</v>
      </c>
      <c r="FA32" s="59">
        <v>125.914</v>
      </c>
      <c r="FB32" s="59">
        <v>7.569</v>
      </c>
      <c r="FC32" s="59">
        <v>133.483</v>
      </c>
      <c r="FD32" s="59">
        <v>1.4890000000000001</v>
      </c>
      <c r="FE32" s="59">
        <v>22.838999999999999</v>
      </c>
      <c r="FF32" s="59">
        <v>42.585999999999999</v>
      </c>
      <c r="FG32" s="59">
        <v>66.914000000000001</v>
      </c>
      <c r="FH32" s="59">
        <v>53.47</v>
      </c>
      <c r="FI32" s="59">
        <v>120.384</v>
      </c>
      <c r="FJ32" s="59">
        <v>9.4E-2</v>
      </c>
      <c r="FK32" s="59">
        <v>0.33</v>
      </c>
      <c r="FL32" s="59">
        <v>3.2269999999999999</v>
      </c>
      <c r="FM32" s="59">
        <v>3.6509999999999998</v>
      </c>
      <c r="FN32" s="59">
        <v>18.631</v>
      </c>
      <c r="FO32" s="59">
        <v>22.282</v>
      </c>
      <c r="FP32" s="59">
        <v>0</v>
      </c>
      <c r="FQ32" s="59">
        <v>0</v>
      </c>
      <c r="FR32" s="59">
        <v>0.111</v>
      </c>
      <c r="FS32" s="59">
        <v>0.111</v>
      </c>
      <c r="FT32" s="59">
        <v>0</v>
      </c>
      <c r="FU32" s="59">
        <v>0.111</v>
      </c>
      <c r="FV32" s="59">
        <v>59.433999999999997</v>
      </c>
      <c r="FW32" s="59">
        <v>104.13</v>
      </c>
      <c r="FX32" s="59">
        <v>90.19</v>
      </c>
      <c r="FY32" s="59">
        <v>253.75399999999999</v>
      </c>
      <c r="FZ32" s="59">
        <v>79.933999999999997</v>
      </c>
      <c r="GA32" s="59">
        <v>333.68799999999999</v>
      </c>
      <c r="GB32" s="59">
        <v>0.52900000000000003</v>
      </c>
      <c r="GC32" s="59">
        <v>0</v>
      </c>
      <c r="GD32" s="59">
        <v>0</v>
      </c>
      <c r="GE32" s="59">
        <v>0.52900000000000003</v>
      </c>
      <c r="GF32" s="59">
        <v>0</v>
      </c>
      <c r="GG32" s="59">
        <v>0.52900000000000003</v>
      </c>
      <c r="GH32" s="59">
        <v>1.3029999999999999</v>
      </c>
      <c r="GI32" s="59">
        <v>0.23799999999999999</v>
      </c>
      <c r="GJ32" s="59">
        <v>0</v>
      </c>
      <c r="GK32" s="59">
        <v>1.5409999999999999</v>
      </c>
      <c r="GL32" s="59">
        <v>0</v>
      </c>
      <c r="GM32" s="59">
        <v>1.5409999999999999</v>
      </c>
      <c r="GN32" s="59">
        <v>2.76</v>
      </c>
      <c r="GO32" s="59">
        <v>3.1539999999999999</v>
      </c>
      <c r="GP32" s="59">
        <v>0.23</v>
      </c>
      <c r="GQ32" s="59">
        <v>6.1440000000000001</v>
      </c>
      <c r="GR32" s="59">
        <v>0</v>
      </c>
      <c r="GS32" s="59">
        <v>6.1440000000000001</v>
      </c>
      <c r="GT32" s="59">
        <v>1.99</v>
      </c>
      <c r="GU32" s="59">
        <v>5.0970000000000004</v>
      </c>
      <c r="GV32" s="59">
        <v>3.0310000000000001</v>
      </c>
      <c r="GW32" s="59">
        <v>10.119</v>
      </c>
      <c r="GX32" s="59">
        <v>1.1020000000000001</v>
      </c>
      <c r="GY32" s="59">
        <v>11.22</v>
      </c>
      <c r="GZ32" s="59">
        <v>0</v>
      </c>
      <c r="HA32" s="59">
        <v>1.2849999999999999</v>
      </c>
      <c r="HB32" s="59">
        <v>5.2409999999999997</v>
      </c>
      <c r="HC32" s="59">
        <v>6.5259999999999998</v>
      </c>
      <c r="HD32" s="59">
        <v>3.5670000000000002</v>
      </c>
      <c r="HE32" s="59">
        <v>10.093</v>
      </c>
      <c r="HF32" s="59">
        <v>0</v>
      </c>
      <c r="HG32" s="59">
        <v>0</v>
      </c>
      <c r="HH32" s="59">
        <v>0.59099999999999997</v>
      </c>
      <c r="HI32" s="59">
        <v>0.59099999999999997</v>
      </c>
      <c r="HJ32" s="59">
        <v>1.625</v>
      </c>
      <c r="HK32" s="59">
        <v>2.2160000000000002</v>
      </c>
      <c r="HL32" s="59">
        <v>0</v>
      </c>
      <c r="HM32" s="59">
        <v>0</v>
      </c>
      <c r="HN32" s="59">
        <v>0</v>
      </c>
      <c r="HO32" s="59">
        <v>0</v>
      </c>
      <c r="HP32" s="59">
        <v>0</v>
      </c>
      <c r="HQ32" s="59">
        <v>0</v>
      </c>
      <c r="HR32" s="59">
        <v>6.5819999999999999</v>
      </c>
      <c r="HS32" s="59">
        <v>9.7739999999999991</v>
      </c>
      <c r="HT32" s="59">
        <v>9.093</v>
      </c>
      <c r="HU32" s="59">
        <v>25.448</v>
      </c>
      <c r="HV32" s="59">
        <v>6.2939999999999996</v>
      </c>
      <c r="HW32" s="59">
        <v>31.742000000000001</v>
      </c>
      <c r="HX32" s="59">
        <v>0.82</v>
      </c>
      <c r="HY32" s="59">
        <v>0</v>
      </c>
      <c r="HZ32" s="59">
        <v>0</v>
      </c>
      <c r="IA32" s="59">
        <v>0.82</v>
      </c>
      <c r="IB32" s="59">
        <v>0</v>
      </c>
      <c r="IC32" s="59">
        <v>0.82</v>
      </c>
      <c r="ID32" s="59">
        <v>11.733000000000001</v>
      </c>
      <c r="IE32" s="59">
        <v>0.311</v>
      </c>
      <c r="IF32" s="59">
        <v>0</v>
      </c>
      <c r="IG32" s="59">
        <v>12.042999999999999</v>
      </c>
      <c r="IH32" s="59">
        <v>0</v>
      </c>
      <c r="II32" s="59">
        <v>12.042999999999999</v>
      </c>
      <c r="IJ32" s="59">
        <v>40.968000000000004</v>
      </c>
      <c r="IK32" s="59">
        <v>10.329000000000001</v>
      </c>
      <c r="IL32" s="59">
        <v>1.83</v>
      </c>
      <c r="IM32" s="59">
        <v>53.127000000000002</v>
      </c>
      <c r="IN32" s="59">
        <v>0</v>
      </c>
      <c r="IO32" s="59">
        <v>53.127000000000002</v>
      </c>
      <c r="IP32" s="59">
        <v>20.106999999999999</v>
      </c>
      <c r="IQ32" s="59">
        <v>17.626999999999999</v>
      </c>
    </row>
    <row r="33" spans="1:251">
      <c r="A33" s="9">
        <v>44256</v>
      </c>
      <c r="B33" s="59">
        <v>0</v>
      </c>
      <c r="C33" s="59">
        <v>33.122999999999998</v>
      </c>
      <c r="D33" s="59">
        <v>495.99299999999999</v>
      </c>
      <c r="E33" s="59">
        <v>85.391999999999996</v>
      </c>
      <c r="F33" s="59">
        <v>12.010999999999999</v>
      </c>
      <c r="G33" s="59">
        <v>593.39599999999996</v>
      </c>
      <c r="H33" s="59">
        <v>1.8109999999999999</v>
      </c>
      <c r="I33" s="59">
        <v>595.20799999999997</v>
      </c>
      <c r="J33" s="59">
        <v>462.488</v>
      </c>
      <c r="K33" s="59">
        <v>387.29</v>
      </c>
      <c r="L33" s="59">
        <v>216.477</v>
      </c>
      <c r="M33" s="59">
        <v>1066.2550000000001</v>
      </c>
      <c r="N33" s="59">
        <v>53.59</v>
      </c>
      <c r="O33" s="59">
        <v>1119.846</v>
      </c>
      <c r="P33" s="59">
        <v>22.529</v>
      </c>
      <c r="Q33" s="59">
        <v>132.56</v>
      </c>
      <c r="R33" s="59">
        <v>271.77199999999999</v>
      </c>
      <c r="S33" s="59">
        <v>426.86099999999999</v>
      </c>
      <c r="T33" s="59">
        <v>309.04399999999998</v>
      </c>
      <c r="U33" s="59">
        <v>735.90499999999997</v>
      </c>
      <c r="V33" s="59">
        <v>2.194</v>
      </c>
      <c r="W33" s="59">
        <v>3.7789999999999999</v>
      </c>
      <c r="X33" s="59">
        <v>17.123000000000001</v>
      </c>
      <c r="Y33" s="59">
        <v>23.094999999999999</v>
      </c>
      <c r="Z33" s="59">
        <v>119.938</v>
      </c>
      <c r="AA33" s="59">
        <v>143.03299999999999</v>
      </c>
      <c r="AB33" s="59">
        <v>0.315</v>
      </c>
      <c r="AC33" s="59">
        <v>0</v>
      </c>
      <c r="AD33" s="59">
        <v>0.94599999999999995</v>
      </c>
      <c r="AE33" s="59">
        <v>1.2609999999999999</v>
      </c>
      <c r="AF33" s="59">
        <v>1.663</v>
      </c>
      <c r="AG33" s="59">
        <v>2.9239999999999999</v>
      </c>
      <c r="AH33" s="59">
        <v>1018.7430000000001</v>
      </c>
      <c r="AI33" s="59">
        <v>609.82500000000005</v>
      </c>
      <c r="AJ33" s="59">
        <v>519.14499999999998</v>
      </c>
      <c r="AK33" s="59">
        <v>2147.712</v>
      </c>
      <c r="AL33" s="59">
        <v>486.04700000000003</v>
      </c>
      <c r="AM33" s="59">
        <v>2633.76</v>
      </c>
      <c r="AN33" s="59">
        <v>0</v>
      </c>
      <c r="AO33" s="59">
        <v>0</v>
      </c>
      <c r="AP33" s="59">
        <v>0</v>
      </c>
      <c r="AQ33" s="59">
        <v>0</v>
      </c>
      <c r="AR33" s="59">
        <v>0</v>
      </c>
      <c r="AS33" s="59">
        <v>0</v>
      </c>
      <c r="AT33" s="59">
        <v>1.4330000000000001</v>
      </c>
      <c r="AU33" s="59">
        <v>0.65800000000000003</v>
      </c>
      <c r="AV33" s="59">
        <v>0</v>
      </c>
      <c r="AW33" s="59">
        <v>2.0910000000000002</v>
      </c>
      <c r="AX33" s="59">
        <v>0</v>
      </c>
      <c r="AY33" s="59">
        <v>2.0910000000000002</v>
      </c>
      <c r="AZ33" s="59">
        <v>15.45</v>
      </c>
      <c r="BA33" s="59">
        <v>8.298</v>
      </c>
      <c r="BB33" s="59">
        <v>4.01</v>
      </c>
      <c r="BC33" s="59">
        <v>27.757999999999999</v>
      </c>
      <c r="BD33" s="59">
        <v>0.46200000000000002</v>
      </c>
      <c r="BE33" s="59">
        <v>28.219000000000001</v>
      </c>
      <c r="BF33" s="59">
        <v>11.491</v>
      </c>
      <c r="BG33" s="59">
        <v>30.34</v>
      </c>
      <c r="BH33" s="59">
        <v>19.483000000000001</v>
      </c>
      <c r="BI33" s="59">
        <v>61.314</v>
      </c>
      <c r="BJ33" s="59">
        <v>7.1550000000000002</v>
      </c>
      <c r="BK33" s="59">
        <v>68.468999999999994</v>
      </c>
      <c r="BL33" s="59">
        <v>1.1870000000000001</v>
      </c>
      <c r="BM33" s="59">
        <v>8.4979999999999993</v>
      </c>
      <c r="BN33" s="59">
        <v>25.341999999999999</v>
      </c>
      <c r="BO33" s="59">
        <v>35.026000000000003</v>
      </c>
      <c r="BP33" s="59">
        <v>28.045999999999999</v>
      </c>
      <c r="BQ33" s="59">
        <v>63.072000000000003</v>
      </c>
      <c r="BR33" s="59">
        <v>0</v>
      </c>
      <c r="BS33" s="59">
        <v>0.34899999999999998</v>
      </c>
      <c r="BT33" s="59">
        <v>2.2490000000000001</v>
      </c>
      <c r="BU33" s="59">
        <v>2.5979999999999999</v>
      </c>
      <c r="BV33" s="59">
        <v>13</v>
      </c>
      <c r="BW33" s="59">
        <v>15.599</v>
      </c>
      <c r="BX33" s="59">
        <v>0</v>
      </c>
      <c r="BY33" s="59">
        <v>0</v>
      </c>
      <c r="BZ33" s="59">
        <v>0</v>
      </c>
      <c r="CA33" s="59">
        <v>0</v>
      </c>
      <c r="CB33" s="59">
        <v>0</v>
      </c>
      <c r="CC33" s="59">
        <v>0</v>
      </c>
      <c r="CD33" s="59">
        <v>29.561</v>
      </c>
      <c r="CE33" s="59">
        <v>48.142000000000003</v>
      </c>
      <c r="CF33" s="59">
        <v>51.084000000000003</v>
      </c>
      <c r="CG33" s="59">
        <v>128.78700000000001</v>
      </c>
      <c r="CH33" s="59">
        <v>48.662999999999997</v>
      </c>
      <c r="CI33" s="59">
        <v>177.45</v>
      </c>
      <c r="CJ33" s="59">
        <v>0</v>
      </c>
      <c r="CK33" s="59">
        <v>0</v>
      </c>
      <c r="CL33" s="59">
        <v>0</v>
      </c>
      <c r="CM33" s="59">
        <v>0</v>
      </c>
      <c r="CN33" s="59">
        <v>0</v>
      </c>
      <c r="CO33" s="59">
        <v>0</v>
      </c>
      <c r="CP33" s="59">
        <v>5.0620000000000003</v>
      </c>
      <c r="CQ33" s="59">
        <v>0.90100000000000002</v>
      </c>
      <c r="CR33" s="59">
        <v>0</v>
      </c>
      <c r="CS33" s="59">
        <v>5.9630000000000001</v>
      </c>
      <c r="CT33" s="59">
        <v>0.254</v>
      </c>
      <c r="CU33" s="59">
        <v>6.2169999999999996</v>
      </c>
      <c r="CV33" s="59">
        <v>17.122</v>
      </c>
      <c r="CW33" s="59">
        <v>11.449</v>
      </c>
      <c r="CX33" s="59">
        <v>2.887</v>
      </c>
      <c r="CY33" s="59">
        <v>31.457999999999998</v>
      </c>
      <c r="CZ33" s="59">
        <v>0</v>
      </c>
      <c r="DA33" s="59">
        <v>31.457999999999998</v>
      </c>
      <c r="DB33" s="59">
        <v>18.207000000000001</v>
      </c>
      <c r="DC33" s="59">
        <v>34.014000000000003</v>
      </c>
      <c r="DD33" s="59">
        <v>14.874000000000001</v>
      </c>
      <c r="DE33" s="59">
        <v>67.093999999999994</v>
      </c>
      <c r="DF33" s="59">
        <v>4.468</v>
      </c>
      <c r="DG33" s="59">
        <v>71.561999999999998</v>
      </c>
      <c r="DH33" s="59">
        <v>0.41399999999999998</v>
      </c>
      <c r="DI33" s="59">
        <v>14.67</v>
      </c>
      <c r="DJ33" s="59">
        <v>19.651</v>
      </c>
      <c r="DK33" s="59">
        <v>34.734000000000002</v>
      </c>
      <c r="DL33" s="59">
        <v>20.169</v>
      </c>
      <c r="DM33" s="59">
        <v>54.902999999999999</v>
      </c>
      <c r="DN33" s="59">
        <v>0.80100000000000005</v>
      </c>
      <c r="DO33" s="59">
        <v>0.32100000000000001</v>
      </c>
      <c r="DP33" s="59">
        <v>0.65300000000000002</v>
      </c>
      <c r="DQ33" s="59">
        <v>1.7749999999999999</v>
      </c>
      <c r="DR33" s="59">
        <v>5.2039999999999997</v>
      </c>
      <c r="DS33" s="59">
        <v>6.9790000000000001</v>
      </c>
      <c r="DT33" s="59">
        <v>0</v>
      </c>
      <c r="DU33" s="59">
        <v>0</v>
      </c>
      <c r="DV33" s="59">
        <v>0</v>
      </c>
      <c r="DW33" s="59">
        <v>0</v>
      </c>
      <c r="DX33" s="59">
        <v>0.29899999999999999</v>
      </c>
      <c r="DY33" s="59">
        <v>0.29899999999999999</v>
      </c>
      <c r="DZ33" s="59">
        <v>41.606000000000002</v>
      </c>
      <c r="EA33" s="59">
        <v>61.353999999999999</v>
      </c>
      <c r="EB33" s="59">
        <v>38.064</v>
      </c>
      <c r="EC33" s="59">
        <v>141.02500000000001</v>
      </c>
      <c r="ED33" s="59">
        <v>30.393999999999998</v>
      </c>
      <c r="EE33" s="59">
        <v>171.41900000000001</v>
      </c>
      <c r="EF33" s="59">
        <v>0</v>
      </c>
      <c r="EG33" s="59">
        <v>0</v>
      </c>
      <c r="EH33" s="59">
        <v>0</v>
      </c>
      <c r="EI33" s="59">
        <v>0</v>
      </c>
      <c r="EJ33" s="59">
        <v>0</v>
      </c>
      <c r="EK33" s="59">
        <v>0</v>
      </c>
      <c r="EL33" s="59">
        <v>6.4950000000000001</v>
      </c>
      <c r="EM33" s="59">
        <v>1.5589999999999999</v>
      </c>
      <c r="EN33" s="59">
        <v>0</v>
      </c>
      <c r="EO33" s="59">
        <v>8.0540000000000003</v>
      </c>
      <c r="EP33" s="59">
        <v>0.254</v>
      </c>
      <c r="EQ33" s="59">
        <v>8.3079999999999998</v>
      </c>
      <c r="ER33" s="59">
        <v>32.573</v>
      </c>
      <c r="ES33" s="59">
        <v>19.747</v>
      </c>
      <c r="ET33" s="59">
        <v>6.8970000000000002</v>
      </c>
      <c r="EU33" s="59">
        <v>59.216000000000001</v>
      </c>
      <c r="EV33" s="59">
        <v>0.46200000000000002</v>
      </c>
      <c r="EW33" s="59">
        <v>59.677</v>
      </c>
      <c r="EX33" s="59">
        <v>29.696999999999999</v>
      </c>
      <c r="EY33" s="59">
        <v>64.353999999999999</v>
      </c>
      <c r="EZ33" s="59">
        <v>34.356999999999999</v>
      </c>
      <c r="FA33" s="59">
        <v>128.40799999999999</v>
      </c>
      <c r="FB33" s="59">
        <v>11.624000000000001</v>
      </c>
      <c r="FC33" s="59">
        <v>140.03200000000001</v>
      </c>
      <c r="FD33" s="59">
        <v>1.6</v>
      </c>
      <c r="FE33" s="59">
        <v>23.167000000000002</v>
      </c>
      <c r="FF33" s="59">
        <v>44.993000000000002</v>
      </c>
      <c r="FG33" s="59">
        <v>69.760000000000005</v>
      </c>
      <c r="FH33" s="59">
        <v>48.213999999999999</v>
      </c>
      <c r="FI33" s="59">
        <v>117.97499999999999</v>
      </c>
      <c r="FJ33" s="59">
        <v>0.80100000000000005</v>
      </c>
      <c r="FK33" s="59">
        <v>0.67</v>
      </c>
      <c r="FL33" s="59">
        <v>2.9020000000000001</v>
      </c>
      <c r="FM33" s="59">
        <v>4.3739999999999997</v>
      </c>
      <c r="FN33" s="59">
        <v>18.204000000000001</v>
      </c>
      <c r="FO33" s="59">
        <v>22.577999999999999</v>
      </c>
      <c r="FP33" s="59">
        <v>0</v>
      </c>
      <c r="FQ33" s="59">
        <v>0</v>
      </c>
      <c r="FR33" s="59">
        <v>0</v>
      </c>
      <c r="FS33" s="59">
        <v>0</v>
      </c>
      <c r="FT33" s="59">
        <v>0.29899999999999999</v>
      </c>
      <c r="FU33" s="59">
        <v>0.29899999999999999</v>
      </c>
      <c r="FV33" s="59">
        <v>71.167000000000002</v>
      </c>
      <c r="FW33" s="59">
        <v>109.497</v>
      </c>
      <c r="FX33" s="59">
        <v>89.149000000000001</v>
      </c>
      <c r="FY33" s="59">
        <v>269.81200000000001</v>
      </c>
      <c r="FZ33" s="59">
        <v>79.057000000000002</v>
      </c>
      <c r="GA33" s="59">
        <v>348.86900000000003</v>
      </c>
      <c r="GB33" s="59">
        <v>0</v>
      </c>
      <c r="GC33" s="59">
        <v>0</v>
      </c>
      <c r="GD33" s="59">
        <v>0</v>
      </c>
      <c r="GE33" s="59">
        <v>0</v>
      </c>
      <c r="GF33" s="59">
        <v>0</v>
      </c>
      <c r="GG33" s="59">
        <v>0</v>
      </c>
      <c r="GH33" s="59">
        <v>0.58799999999999997</v>
      </c>
      <c r="GI33" s="59">
        <v>0.3</v>
      </c>
      <c r="GJ33" s="59">
        <v>0</v>
      </c>
      <c r="GK33" s="59">
        <v>0.88900000000000001</v>
      </c>
      <c r="GL33" s="59">
        <v>0</v>
      </c>
      <c r="GM33" s="59">
        <v>0.88900000000000001</v>
      </c>
      <c r="GN33" s="59">
        <v>4.1449999999999996</v>
      </c>
      <c r="GO33" s="59">
        <v>4.2649999999999997</v>
      </c>
      <c r="GP33" s="59">
        <v>1.1539999999999999</v>
      </c>
      <c r="GQ33" s="59">
        <v>9.5640000000000001</v>
      </c>
      <c r="GR33" s="59">
        <v>0</v>
      </c>
      <c r="GS33" s="59">
        <v>9.5640000000000001</v>
      </c>
      <c r="GT33" s="59">
        <v>1.5940000000000001</v>
      </c>
      <c r="GU33" s="59">
        <v>5.1159999999999997</v>
      </c>
      <c r="GV33" s="59">
        <v>5.0549999999999997</v>
      </c>
      <c r="GW33" s="59">
        <v>11.763999999999999</v>
      </c>
      <c r="GX33" s="59">
        <v>0.38200000000000001</v>
      </c>
      <c r="GY33" s="59">
        <v>12.146000000000001</v>
      </c>
      <c r="GZ33" s="59">
        <v>0.29899999999999999</v>
      </c>
      <c r="HA33" s="59">
        <v>1.7829999999999999</v>
      </c>
      <c r="HB33" s="59">
        <v>3.3370000000000002</v>
      </c>
      <c r="HC33" s="59">
        <v>5.42</v>
      </c>
      <c r="HD33" s="59">
        <v>3.24</v>
      </c>
      <c r="HE33" s="59">
        <v>8.66</v>
      </c>
      <c r="HF33" s="59">
        <v>0</v>
      </c>
      <c r="HG33" s="59">
        <v>0.73099999999999998</v>
      </c>
      <c r="HH33" s="59">
        <v>0.51400000000000001</v>
      </c>
      <c r="HI33" s="59">
        <v>1.2450000000000001</v>
      </c>
      <c r="HJ33" s="59">
        <v>1.796</v>
      </c>
      <c r="HK33" s="59">
        <v>3.0409999999999999</v>
      </c>
      <c r="HL33" s="59">
        <v>0</v>
      </c>
      <c r="HM33" s="59">
        <v>6.0999999999999999E-2</v>
      </c>
      <c r="HN33" s="59">
        <v>0</v>
      </c>
      <c r="HO33" s="59">
        <v>6.0999999999999999E-2</v>
      </c>
      <c r="HP33" s="59">
        <v>0</v>
      </c>
      <c r="HQ33" s="59">
        <v>6.0999999999999999E-2</v>
      </c>
      <c r="HR33" s="59">
        <v>6.6260000000000003</v>
      </c>
      <c r="HS33" s="59">
        <v>12.256</v>
      </c>
      <c r="HT33" s="59">
        <v>10.06</v>
      </c>
      <c r="HU33" s="59">
        <v>28.942</v>
      </c>
      <c r="HV33" s="59">
        <v>5.4180000000000001</v>
      </c>
      <c r="HW33" s="59">
        <v>34.36</v>
      </c>
      <c r="HX33" s="59">
        <v>0.29799999999999999</v>
      </c>
      <c r="HY33" s="59">
        <v>0</v>
      </c>
      <c r="HZ33" s="59">
        <v>0</v>
      </c>
      <c r="IA33" s="59">
        <v>0.29799999999999999</v>
      </c>
      <c r="IB33" s="59">
        <v>0</v>
      </c>
      <c r="IC33" s="59">
        <v>0.29799999999999999</v>
      </c>
      <c r="ID33" s="59">
        <v>12.683999999999999</v>
      </c>
      <c r="IE33" s="59">
        <v>0</v>
      </c>
      <c r="IF33" s="59">
        <v>0</v>
      </c>
      <c r="IG33" s="59">
        <v>12.683999999999999</v>
      </c>
      <c r="IH33" s="59">
        <v>0</v>
      </c>
      <c r="II33" s="59">
        <v>12.683999999999999</v>
      </c>
      <c r="IJ33" s="59">
        <v>37.704999999999998</v>
      </c>
      <c r="IK33" s="59">
        <v>13.305</v>
      </c>
      <c r="IL33" s="59">
        <v>3.5529999999999999</v>
      </c>
      <c r="IM33" s="59">
        <v>54.561999999999998</v>
      </c>
      <c r="IN33" s="59">
        <v>0</v>
      </c>
      <c r="IO33" s="59">
        <v>54.561999999999998</v>
      </c>
      <c r="IP33" s="59">
        <v>24.661000000000001</v>
      </c>
      <c r="IQ33" s="59">
        <v>19.870999999999999</v>
      </c>
    </row>
    <row r="34" spans="1:251">
      <c r="A34" s="9">
        <v>44348</v>
      </c>
      <c r="B34" s="59">
        <v>0</v>
      </c>
      <c r="C34" s="59">
        <v>36.171999999999997</v>
      </c>
      <c r="D34" s="59">
        <v>498.96899999999999</v>
      </c>
      <c r="E34" s="59">
        <v>86.602999999999994</v>
      </c>
      <c r="F34" s="59">
        <v>9.3160000000000007</v>
      </c>
      <c r="G34" s="59">
        <v>594.88800000000003</v>
      </c>
      <c r="H34" s="59">
        <v>1.1100000000000001</v>
      </c>
      <c r="I34" s="59">
        <v>595.99800000000005</v>
      </c>
      <c r="J34" s="59">
        <v>470.58600000000001</v>
      </c>
      <c r="K34" s="59">
        <v>397.76900000000001</v>
      </c>
      <c r="L34" s="59">
        <v>210.34399999999999</v>
      </c>
      <c r="M34" s="59">
        <v>1078.6990000000001</v>
      </c>
      <c r="N34" s="59">
        <v>49.771999999999998</v>
      </c>
      <c r="O34" s="59">
        <v>1128.471</v>
      </c>
      <c r="P34" s="59">
        <v>20.306999999999999</v>
      </c>
      <c r="Q34" s="59">
        <v>125.032</v>
      </c>
      <c r="R34" s="59">
        <v>281.18700000000001</v>
      </c>
      <c r="S34" s="59">
        <v>426.52600000000001</v>
      </c>
      <c r="T34" s="59">
        <v>322.74</v>
      </c>
      <c r="U34" s="59">
        <v>749.26599999999996</v>
      </c>
      <c r="V34" s="59">
        <v>3.9660000000000002</v>
      </c>
      <c r="W34" s="59">
        <v>4.7709999999999999</v>
      </c>
      <c r="X34" s="59">
        <v>13.685</v>
      </c>
      <c r="Y34" s="59">
        <v>22.422000000000001</v>
      </c>
      <c r="Z34" s="59">
        <v>116.971</v>
      </c>
      <c r="AA34" s="59">
        <v>139.393</v>
      </c>
      <c r="AB34" s="59">
        <v>0.248</v>
      </c>
      <c r="AC34" s="59">
        <v>0.59699999999999998</v>
      </c>
      <c r="AD34" s="59">
        <v>3.8090000000000002</v>
      </c>
      <c r="AE34" s="59">
        <v>4.6539999999999999</v>
      </c>
      <c r="AF34" s="59">
        <v>2.3690000000000002</v>
      </c>
      <c r="AG34" s="59">
        <v>7.0229999999999997</v>
      </c>
      <c r="AH34" s="59">
        <v>1030.491</v>
      </c>
      <c r="AI34" s="59">
        <v>616.79200000000003</v>
      </c>
      <c r="AJ34" s="59">
        <v>518.34</v>
      </c>
      <c r="AK34" s="59">
        <v>2165.623</v>
      </c>
      <c r="AL34" s="59">
        <v>492.96199999999999</v>
      </c>
      <c r="AM34" s="59">
        <v>2658.585</v>
      </c>
      <c r="AN34" s="59">
        <v>0</v>
      </c>
      <c r="AO34" s="59">
        <v>0</v>
      </c>
      <c r="AP34" s="59">
        <v>0</v>
      </c>
      <c r="AQ34" s="59">
        <v>0</v>
      </c>
      <c r="AR34" s="59">
        <v>0</v>
      </c>
      <c r="AS34" s="59">
        <v>0</v>
      </c>
      <c r="AT34" s="59">
        <v>1.08</v>
      </c>
      <c r="AU34" s="59">
        <v>0.59099999999999997</v>
      </c>
      <c r="AV34" s="59">
        <v>0</v>
      </c>
      <c r="AW34" s="59">
        <v>1.671</v>
      </c>
      <c r="AX34" s="59">
        <v>0</v>
      </c>
      <c r="AY34" s="59">
        <v>1.671</v>
      </c>
      <c r="AZ34" s="59">
        <v>7.7140000000000004</v>
      </c>
      <c r="BA34" s="59">
        <v>7.9039999999999999</v>
      </c>
      <c r="BB34" s="59">
        <v>3.2719999999999998</v>
      </c>
      <c r="BC34" s="59">
        <v>18.89</v>
      </c>
      <c r="BD34" s="59">
        <v>0</v>
      </c>
      <c r="BE34" s="59">
        <v>18.89</v>
      </c>
      <c r="BF34" s="59">
        <v>12.051</v>
      </c>
      <c r="BG34" s="59">
        <v>30.341000000000001</v>
      </c>
      <c r="BH34" s="59">
        <v>26.559000000000001</v>
      </c>
      <c r="BI34" s="59">
        <v>68.950999999999993</v>
      </c>
      <c r="BJ34" s="59">
        <v>5.7169999999999996</v>
      </c>
      <c r="BK34" s="59">
        <v>74.668000000000006</v>
      </c>
      <c r="BL34" s="59">
        <v>1.835</v>
      </c>
      <c r="BM34" s="59">
        <v>6.8010000000000002</v>
      </c>
      <c r="BN34" s="59">
        <v>28.018999999999998</v>
      </c>
      <c r="BO34" s="59">
        <v>36.655000000000001</v>
      </c>
      <c r="BP34" s="59">
        <v>27.309000000000001</v>
      </c>
      <c r="BQ34" s="59">
        <v>63.963999999999999</v>
      </c>
      <c r="BR34" s="59">
        <v>0</v>
      </c>
      <c r="BS34" s="59">
        <v>0.43</v>
      </c>
      <c r="BT34" s="59">
        <v>1.923</v>
      </c>
      <c r="BU34" s="59">
        <v>2.3540000000000001</v>
      </c>
      <c r="BV34" s="59">
        <v>8.5419999999999998</v>
      </c>
      <c r="BW34" s="59">
        <v>10.895</v>
      </c>
      <c r="BX34" s="59">
        <v>0</v>
      </c>
      <c r="BY34" s="59">
        <v>0</v>
      </c>
      <c r="BZ34" s="59">
        <v>0</v>
      </c>
      <c r="CA34" s="59">
        <v>0</v>
      </c>
      <c r="CB34" s="59">
        <v>0</v>
      </c>
      <c r="CC34" s="59">
        <v>0</v>
      </c>
      <c r="CD34" s="59">
        <v>22.68</v>
      </c>
      <c r="CE34" s="59">
        <v>46.067</v>
      </c>
      <c r="CF34" s="59">
        <v>59.773000000000003</v>
      </c>
      <c r="CG34" s="59">
        <v>128.52099999999999</v>
      </c>
      <c r="CH34" s="59">
        <v>41.567999999999998</v>
      </c>
      <c r="CI34" s="59">
        <v>170.089</v>
      </c>
      <c r="CJ34" s="59">
        <v>0.189</v>
      </c>
      <c r="CK34" s="59">
        <v>0</v>
      </c>
      <c r="CL34" s="59">
        <v>0</v>
      </c>
      <c r="CM34" s="59">
        <v>0.189</v>
      </c>
      <c r="CN34" s="59">
        <v>0</v>
      </c>
      <c r="CO34" s="59">
        <v>0.189</v>
      </c>
      <c r="CP34" s="59">
        <v>2.6269999999999998</v>
      </c>
      <c r="CQ34" s="59">
        <v>0</v>
      </c>
      <c r="CR34" s="59">
        <v>0</v>
      </c>
      <c r="CS34" s="59">
        <v>2.6269999999999998</v>
      </c>
      <c r="CT34" s="59">
        <v>0</v>
      </c>
      <c r="CU34" s="59">
        <v>2.6269999999999998</v>
      </c>
      <c r="CV34" s="59">
        <v>16.158999999999999</v>
      </c>
      <c r="CW34" s="59">
        <v>11.664</v>
      </c>
      <c r="CX34" s="59">
        <v>2.7320000000000002</v>
      </c>
      <c r="CY34" s="59">
        <v>30.556000000000001</v>
      </c>
      <c r="CZ34" s="59">
        <v>0</v>
      </c>
      <c r="DA34" s="59">
        <v>30.556000000000001</v>
      </c>
      <c r="DB34" s="59">
        <v>19.036000000000001</v>
      </c>
      <c r="DC34" s="59">
        <v>27.443000000000001</v>
      </c>
      <c r="DD34" s="59">
        <v>12.331</v>
      </c>
      <c r="DE34" s="59">
        <v>58.81</v>
      </c>
      <c r="DF34" s="59">
        <v>4.6340000000000003</v>
      </c>
      <c r="DG34" s="59">
        <v>63.442999999999998</v>
      </c>
      <c r="DH34" s="59">
        <v>1.119</v>
      </c>
      <c r="DI34" s="59">
        <v>10.669</v>
      </c>
      <c r="DJ34" s="59">
        <v>22.658999999999999</v>
      </c>
      <c r="DK34" s="59">
        <v>34.448</v>
      </c>
      <c r="DL34" s="59">
        <v>16.945</v>
      </c>
      <c r="DM34" s="59">
        <v>51.393000000000001</v>
      </c>
      <c r="DN34" s="59">
        <v>0.81699999999999995</v>
      </c>
      <c r="DO34" s="59">
        <v>0</v>
      </c>
      <c r="DP34" s="59">
        <v>1.036</v>
      </c>
      <c r="DQ34" s="59">
        <v>1.853</v>
      </c>
      <c r="DR34" s="59">
        <v>5.3120000000000003</v>
      </c>
      <c r="DS34" s="59">
        <v>7.165</v>
      </c>
      <c r="DT34" s="59">
        <v>0</v>
      </c>
      <c r="DU34" s="59">
        <v>0</v>
      </c>
      <c r="DV34" s="59">
        <v>0.16600000000000001</v>
      </c>
      <c r="DW34" s="59">
        <v>0.16600000000000001</v>
      </c>
      <c r="DX34" s="59">
        <v>0</v>
      </c>
      <c r="DY34" s="59">
        <v>0.16600000000000001</v>
      </c>
      <c r="DZ34" s="59">
        <v>39.948999999999998</v>
      </c>
      <c r="EA34" s="59">
        <v>49.776000000000003</v>
      </c>
      <c r="EB34" s="59">
        <v>38.923999999999999</v>
      </c>
      <c r="EC34" s="59">
        <v>128.649</v>
      </c>
      <c r="ED34" s="59">
        <v>26.89</v>
      </c>
      <c r="EE34" s="59">
        <v>155.54</v>
      </c>
      <c r="EF34" s="59">
        <v>0.189</v>
      </c>
      <c r="EG34" s="59">
        <v>0</v>
      </c>
      <c r="EH34" s="59">
        <v>0</v>
      </c>
      <c r="EI34" s="59">
        <v>0.189</v>
      </c>
      <c r="EJ34" s="59">
        <v>0</v>
      </c>
      <c r="EK34" s="59">
        <v>0.189</v>
      </c>
      <c r="EL34" s="59">
        <v>3.7080000000000002</v>
      </c>
      <c r="EM34" s="59">
        <v>0.59099999999999997</v>
      </c>
      <c r="EN34" s="59">
        <v>0</v>
      </c>
      <c r="EO34" s="59">
        <v>4.298</v>
      </c>
      <c r="EP34" s="59">
        <v>0</v>
      </c>
      <c r="EQ34" s="59">
        <v>4.298</v>
      </c>
      <c r="ER34" s="59">
        <v>23.873000000000001</v>
      </c>
      <c r="ES34" s="59">
        <v>19.568000000000001</v>
      </c>
      <c r="ET34" s="59">
        <v>6.0039999999999996</v>
      </c>
      <c r="EU34" s="59">
        <v>49.445999999999998</v>
      </c>
      <c r="EV34" s="59">
        <v>0</v>
      </c>
      <c r="EW34" s="59">
        <v>49.445999999999998</v>
      </c>
      <c r="EX34" s="59">
        <v>31.087</v>
      </c>
      <c r="EY34" s="59">
        <v>57.783999999999999</v>
      </c>
      <c r="EZ34" s="59">
        <v>38.89</v>
      </c>
      <c r="FA34" s="59">
        <v>127.761</v>
      </c>
      <c r="FB34" s="59">
        <v>10.351000000000001</v>
      </c>
      <c r="FC34" s="59">
        <v>138.11199999999999</v>
      </c>
      <c r="FD34" s="59">
        <v>2.9540000000000002</v>
      </c>
      <c r="FE34" s="59">
        <v>17.471</v>
      </c>
      <c r="FF34" s="59">
        <v>50.677999999999997</v>
      </c>
      <c r="FG34" s="59">
        <v>71.102999999999994</v>
      </c>
      <c r="FH34" s="59">
        <v>44.253999999999998</v>
      </c>
      <c r="FI34" s="59">
        <v>115.35599999999999</v>
      </c>
      <c r="FJ34" s="59">
        <v>0.81699999999999995</v>
      </c>
      <c r="FK34" s="59">
        <v>0.43</v>
      </c>
      <c r="FL34" s="59">
        <v>2.9590000000000001</v>
      </c>
      <c r="FM34" s="59">
        <v>4.2069999999999999</v>
      </c>
      <c r="FN34" s="59">
        <v>13.853999999999999</v>
      </c>
      <c r="FO34" s="59">
        <v>18.059999999999999</v>
      </c>
      <c r="FP34" s="59">
        <v>0</v>
      </c>
      <c r="FQ34" s="59">
        <v>0</v>
      </c>
      <c r="FR34" s="59">
        <v>0.16600000000000001</v>
      </c>
      <c r="FS34" s="59">
        <v>0.16600000000000001</v>
      </c>
      <c r="FT34" s="59">
        <v>0</v>
      </c>
      <c r="FU34" s="59">
        <v>0.16600000000000001</v>
      </c>
      <c r="FV34" s="59">
        <v>62.628999999999998</v>
      </c>
      <c r="FW34" s="59">
        <v>95.843999999999994</v>
      </c>
      <c r="FX34" s="59">
        <v>98.697000000000003</v>
      </c>
      <c r="FY34" s="59">
        <v>257.17</v>
      </c>
      <c r="FZ34" s="59">
        <v>68.457999999999998</v>
      </c>
      <c r="GA34" s="59">
        <v>325.62799999999999</v>
      </c>
      <c r="GB34" s="59">
        <v>0</v>
      </c>
      <c r="GC34" s="59">
        <v>0</v>
      </c>
      <c r="GD34" s="59">
        <v>0</v>
      </c>
      <c r="GE34" s="59">
        <v>0</v>
      </c>
      <c r="GF34" s="59">
        <v>0</v>
      </c>
      <c r="GG34" s="59">
        <v>0</v>
      </c>
      <c r="GH34" s="59">
        <v>0.46800000000000003</v>
      </c>
      <c r="GI34" s="59">
        <v>0</v>
      </c>
      <c r="GJ34" s="59">
        <v>0</v>
      </c>
      <c r="GK34" s="59">
        <v>0.46800000000000003</v>
      </c>
      <c r="GL34" s="59">
        <v>0</v>
      </c>
      <c r="GM34" s="59">
        <v>0.46800000000000003</v>
      </c>
      <c r="GN34" s="59">
        <v>3.387</v>
      </c>
      <c r="GO34" s="59">
        <v>4.2709999999999999</v>
      </c>
      <c r="GP34" s="59">
        <v>1.357</v>
      </c>
      <c r="GQ34" s="59">
        <v>9.0139999999999993</v>
      </c>
      <c r="GR34" s="59">
        <v>0</v>
      </c>
      <c r="GS34" s="59">
        <v>9.0139999999999993</v>
      </c>
      <c r="GT34" s="59">
        <v>1.962</v>
      </c>
      <c r="GU34" s="59">
        <v>5.3129999999999997</v>
      </c>
      <c r="GV34" s="59">
        <v>2.5529999999999999</v>
      </c>
      <c r="GW34" s="59">
        <v>9.827</v>
      </c>
      <c r="GX34" s="59">
        <v>0.23400000000000001</v>
      </c>
      <c r="GY34" s="59">
        <v>10.061</v>
      </c>
      <c r="GZ34" s="59">
        <v>0</v>
      </c>
      <c r="HA34" s="59">
        <v>1.7549999999999999</v>
      </c>
      <c r="HB34" s="59">
        <v>4.6900000000000004</v>
      </c>
      <c r="HC34" s="59">
        <v>6.4450000000000003</v>
      </c>
      <c r="HD34" s="59">
        <v>1.4610000000000001</v>
      </c>
      <c r="HE34" s="59">
        <v>7.9059999999999997</v>
      </c>
      <c r="HF34" s="59">
        <v>0</v>
      </c>
      <c r="HG34" s="59">
        <v>0.58299999999999996</v>
      </c>
      <c r="HH34" s="59">
        <v>0</v>
      </c>
      <c r="HI34" s="59">
        <v>0.58299999999999996</v>
      </c>
      <c r="HJ34" s="59">
        <v>1.613</v>
      </c>
      <c r="HK34" s="59">
        <v>2.1960000000000002</v>
      </c>
      <c r="HL34" s="59">
        <v>0</v>
      </c>
      <c r="HM34" s="59">
        <v>6.0999999999999999E-2</v>
      </c>
      <c r="HN34" s="59">
        <v>0</v>
      </c>
      <c r="HO34" s="59">
        <v>6.0999999999999999E-2</v>
      </c>
      <c r="HP34" s="59">
        <v>0</v>
      </c>
      <c r="HQ34" s="59">
        <v>6.0999999999999999E-2</v>
      </c>
      <c r="HR34" s="59">
        <v>5.8170000000000002</v>
      </c>
      <c r="HS34" s="59">
        <v>11.981999999999999</v>
      </c>
      <c r="HT34" s="59">
        <v>8.5990000000000002</v>
      </c>
      <c r="HU34" s="59">
        <v>26.399000000000001</v>
      </c>
      <c r="HV34" s="59">
        <v>3.3079999999999998</v>
      </c>
      <c r="HW34" s="59">
        <v>29.707000000000001</v>
      </c>
      <c r="HX34" s="59">
        <v>0.48699999999999999</v>
      </c>
      <c r="HY34" s="59">
        <v>0</v>
      </c>
      <c r="HZ34" s="59">
        <v>0</v>
      </c>
      <c r="IA34" s="59">
        <v>0.48699999999999999</v>
      </c>
      <c r="IB34" s="59">
        <v>0</v>
      </c>
      <c r="IC34" s="59">
        <v>0.48699999999999999</v>
      </c>
      <c r="ID34" s="59">
        <v>11.367000000000001</v>
      </c>
      <c r="IE34" s="59">
        <v>0.435</v>
      </c>
      <c r="IF34" s="59">
        <v>0</v>
      </c>
      <c r="IG34" s="59">
        <v>11.802</v>
      </c>
      <c r="IH34" s="59">
        <v>0</v>
      </c>
      <c r="II34" s="59">
        <v>11.802</v>
      </c>
      <c r="IJ34" s="59">
        <v>39.192</v>
      </c>
      <c r="IK34" s="59">
        <v>10.648</v>
      </c>
      <c r="IL34" s="59">
        <v>2.4569999999999999</v>
      </c>
      <c r="IM34" s="59">
        <v>52.296999999999997</v>
      </c>
      <c r="IN34" s="59">
        <v>0</v>
      </c>
      <c r="IO34" s="59">
        <v>52.296999999999997</v>
      </c>
      <c r="IP34" s="59">
        <v>20.922999999999998</v>
      </c>
      <c r="IQ34" s="59">
        <v>19.614000000000001</v>
      </c>
    </row>
    <row r="35" spans="1:251">
      <c r="A35" s="9">
        <v>44440</v>
      </c>
      <c r="B35" s="59">
        <v>0.57499999999999996</v>
      </c>
      <c r="C35" s="59">
        <v>33.451000000000001</v>
      </c>
      <c r="D35" s="59">
        <v>499.72399999999999</v>
      </c>
      <c r="E35" s="59">
        <v>74.234999999999999</v>
      </c>
      <c r="F35" s="59">
        <v>14.009</v>
      </c>
      <c r="G35" s="59">
        <v>587.96900000000005</v>
      </c>
      <c r="H35" s="59">
        <v>0.77</v>
      </c>
      <c r="I35" s="59">
        <v>588.73900000000003</v>
      </c>
      <c r="J35" s="59">
        <v>486.13400000000001</v>
      </c>
      <c r="K35" s="59">
        <v>410.185</v>
      </c>
      <c r="L35" s="59">
        <v>200.63</v>
      </c>
      <c r="M35" s="59">
        <v>1096.9490000000001</v>
      </c>
      <c r="N35" s="59">
        <v>53.459000000000003</v>
      </c>
      <c r="O35" s="59">
        <v>1150.4079999999999</v>
      </c>
      <c r="P35" s="59">
        <v>21.167999999999999</v>
      </c>
      <c r="Q35" s="59">
        <v>135.72499999999999</v>
      </c>
      <c r="R35" s="59">
        <v>267.28100000000001</v>
      </c>
      <c r="S35" s="59">
        <v>424.17500000000001</v>
      </c>
      <c r="T35" s="59">
        <v>311.79599999999999</v>
      </c>
      <c r="U35" s="59">
        <v>735.971</v>
      </c>
      <c r="V35" s="59">
        <v>3.73</v>
      </c>
      <c r="W35" s="59">
        <v>3.5459999999999998</v>
      </c>
      <c r="X35" s="59">
        <v>13.18</v>
      </c>
      <c r="Y35" s="59">
        <v>20.454999999999998</v>
      </c>
      <c r="Z35" s="59">
        <v>114.449</v>
      </c>
      <c r="AA35" s="59">
        <v>134.904</v>
      </c>
      <c r="AB35" s="59">
        <v>0</v>
      </c>
      <c r="AC35" s="59">
        <v>0.65</v>
      </c>
      <c r="AD35" s="59">
        <v>2.31</v>
      </c>
      <c r="AE35" s="59">
        <v>2.96</v>
      </c>
      <c r="AF35" s="59">
        <v>1.9930000000000001</v>
      </c>
      <c r="AG35" s="59">
        <v>4.9530000000000003</v>
      </c>
      <c r="AH35" s="59">
        <v>1043.3989999999999</v>
      </c>
      <c r="AI35" s="59">
        <v>626.08299999999997</v>
      </c>
      <c r="AJ35" s="59">
        <v>497.798</v>
      </c>
      <c r="AK35" s="59">
        <v>2167.2800000000002</v>
      </c>
      <c r="AL35" s="59">
        <v>483.04300000000001</v>
      </c>
      <c r="AM35" s="59">
        <v>2650.3229999999999</v>
      </c>
      <c r="AN35" s="59">
        <v>0</v>
      </c>
      <c r="AO35" s="59">
        <v>0</v>
      </c>
      <c r="AP35" s="59">
        <v>0</v>
      </c>
      <c r="AQ35" s="59">
        <v>0</v>
      </c>
      <c r="AR35" s="59">
        <v>0</v>
      </c>
      <c r="AS35" s="59">
        <v>0</v>
      </c>
      <c r="AT35" s="59">
        <v>1.633</v>
      </c>
      <c r="AU35" s="59">
        <v>0</v>
      </c>
      <c r="AV35" s="59">
        <v>0</v>
      </c>
      <c r="AW35" s="59">
        <v>1.633</v>
      </c>
      <c r="AX35" s="59">
        <v>0</v>
      </c>
      <c r="AY35" s="59">
        <v>1.633</v>
      </c>
      <c r="AZ35" s="59">
        <v>8.2319999999999993</v>
      </c>
      <c r="BA35" s="59">
        <v>8.4220000000000006</v>
      </c>
      <c r="BB35" s="59">
        <v>1.7569999999999999</v>
      </c>
      <c r="BC35" s="59">
        <v>18.411000000000001</v>
      </c>
      <c r="BD35" s="59">
        <v>0</v>
      </c>
      <c r="BE35" s="59">
        <v>18.411000000000001</v>
      </c>
      <c r="BF35" s="59">
        <v>14.595000000000001</v>
      </c>
      <c r="BG35" s="59">
        <v>27.064</v>
      </c>
      <c r="BH35" s="59">
        <v>27.302</v>
      </c>
      <c r="BI35" s="59">
        <v>68.960999999999999</v>
      </c>
      <c r="BJ35" s="59">
        <v>7.1269999999999998</v>
      </c>
      <c r="BK35" s="59">
        <v>76.087999999999994</v>
      </c>
      <c r="BL35" s="59">
        <v>1.0249999999999999</v>
      </c>
      <c r="BM35" s="59">
        <v>10.419</v>
      </c>
      <c r="BN35" s="59">
        <v>28.628</v>
      </c>
      <c r="BO35" s="59">
        <v>40.072000000000003</v>
      </c>
      <c r="BP35" s="59">
        <v>34.981000000000002</v>
      </c>
      <c r="BQ35" s="59">
        <v>75.052999999999997</v>
      </c>
      <c r="BR35" s="59">
        <v>0.47099999999999997</v>
      </c>
      <c r="BS35" s="59">
        <v>0</v>
      </c>
      <c r="BT35" s="59">
        <v>2.1219999999999999</v>
      </c>
      <c r="BU35" s="59">
        <v>2.5920000000000001</v>
      </c>
      <c r="BV35" s="59">
        <v>9.1980000000000004</v>
      </c>
      <c r="BW35" s="59">
        <v>11.79</v>
      </c>
      <c r="BX35" s="59">
        <v>0</v>
      </c>
      <c r="BY35" s="59">
        <v>0.48499999999999999</v>
      </c>
      <c r="BZ35" s="59">
        <v>0</v>
      </c>
      <c r="CA35" s="59">
        <v>0.48499999999999999</v>
      </c>
      <c r="CB35" s="59">
        <v>0</v>
      </c>
      <c r="CC35" s="59">
        <v>0.48499999999999999</v>
      </c>
      <c r="CD35" s="59">
        <v>25.956</v>
      </c>
      <c r="CE35" s="59">
        <v>46.39</v>
      </c>
      <c r="CF35" s="59">
        <v>59.808</v>
      </c>
      <c r="CG35" s="59">
        <v>132.154</v>
      </c>
      <c r="CH35" s="59">
        <v>51.305999999999997</v>
      </c>
      <c r="CI35" s="59">
        <v>183.46100000000001</v>
      </c>
      <c r="CJ35" s="59">
        <v>0</v>
      </c>
      <c r="CK35" s="59">
        <v>0</v>
      </c>
      <c r="CL35" s="59">
        <v>0</v>
      </c>
      <c r="CM35" s="59">
        <v>0</v>
      </c>
      <c r="CN35" s="59">
        <v>0</v>
      </c>
      <c r="CO35" s="59">
        <v>0</v>
      </c>
      <c r="CP35" s="59">
        <v>3.2669999999999999</v>
      </c>
      <c r="CQ35" s="59">
        <v>0</v>
      </c>
      <c r="CR35" s="59">
        <v>0</v>
      </c>
      <c r="CS35" s="59">
        <v>3.2669999999999999</v>
      </c>
      <c r="CT35" s="59">
        <v>0</v>
      </c>
      <c r="CU35" s="59">
        <v>3.2669999999999999</v>
      </c>
      <c r="CV35" s="59">
        <v>14.628</v>
      </c>
      <c r="CW35" s="59">
        <v>9.2880000000000003</v>
      </c>
      <c r="CX35" s="59">
        <v>4.0650000000000004</v>
      </c>
      <c r="CY35" s="59">
        <v>27.981000000000002</v>
      </c>
      <c r="CZ35" s="59">
        <v>0</v>
      </c>
      <c r="DA35" s="59">
        <v>27.981000000000002</v>
      </c>
      <c r="DB35" s="59">
        <v>15.832000000000001</v>
      </c>
      <c r="DC35" s="59">
        <v>25.641999999999999</v>
      </c>
      <c r="DD35" s="59">
        <v>13.162000000000001</v>
      </c>
      <c r="DE35" s="59">
        <v>54.634999999999998</v>
      </c>
      <c r="DF35" s="59">
        <v>6.008</v>
      </c>
      <c r="DG35" s="59">
        <v>60.643000000000001</v>
      </c>
      <c r="DH35" s="59">
        <v>1.4870000000000001</v>
      </c>
      <c r="DI35" s="59">
        <v>9.8209999999999997</v>
      </c>
      <c r="DJ35" s="59">
        <v>21.401</v>
      </c>
      <c r="DK35" s="59">
        <v>32.709000000000003</v>
      </c>
      <c r="DL35" s="59">
        <v>13.670999999999999</v>
      </c>
      <c r="DM35" s="59">
        <v>46.38</v>
      </c>
      <c r="DN35" s="59">
        <v>0.871</v>
      </c>
      <c r="DO35" s="59">
        <v>0</v>
      </c>
      <c r="DP35" s="59">
        <v>1.018</v>
      </c>
      <c r="DQ35" s="59">
        <v>1.8879999999999999</v>
      </c>
      <c r="DR35" s="59">
        <v>4.827</v>
      </c>
      <c r="DS35" s="59">
        <v>6.7149999999999999</v>
      </c>
      <c r="DT35" s="59">
        <v>0</v>
      </c>
      <c r="DU35" s="59">
        <v>0</v>
      </c>
      <c r="DV35" s="59">
        <v>0.57299999999999995</v>
      </c>
      <c r="DW35" s="59">
        <v>0.57299999999999995</v>
      </c>
      <c r="DX35" s="59">
        <v>0.36</v>
      </c>
      <c r="DY35" s="59">
        <v>0.93300000000000005</v>
      </c>
      <c r="DZ35" s="59">
        <v>36.085000000000001</v>
      </c>
      <c r="EA35" s="59">
        <v>44.750999999999998</v>
      </c>
      <c r="EB35" s="59">
        <v>40.219000000000001</v>
      </c>
      <c r="EC35" s="59">
        <v>121.054</v>
      </c>
      <c r="ED35" s="59">
        <v>24.866</v>
      </c>
      <c r="EE35" s="59">
        <v>145.91999999999999</v>
      </c>
      <c r="EF35" s="59">
        <v>0</v>
      </c>
      <c r="EG35" s="59">
        <v>0</v>
      </c>
      <c r="EH35" s="59">
        <v>0</v>
      </c>
      <c r="EI35" s="59">
        <v>0</v>
      </c>
      <c r="EJ35" s="59">
        <v>0</v>
      </c>
      <c r="EK35" s="59">
        <v>0</v>
      </c>
      <c r="EL35" s="59">
        <v>4.9009999999999998</v>
      </c>
      <c r="EM35" s="59">
        <v>0</v>
      </c>
      <c r="EN35" s="59">
        <v>0</v>
      </c>
      <c r="EO35" s="59">
        <v>4.9009999999999998</v>
      </c>
      <c r="EP35" s="59">
        <v>0</v>
      </c>
      <c r="EQ35" s="59">
        <v>4.9009999999999998</v>
      </c>
      <c r="ER35" s="59">
        <v>22.859000000000002</v>
      </c>
      <c r="ES35" s="59">
        <v>17.71</v>
      </c>
      <c r="ET35" s="59">
        <v>5.8230000000000004</v>
      </c>
      <c r="EU35" s="59">
        <v>46.392000000000003</v>
      </c>
      <c r="EV35" s="59">
        <v>0</v>
      </c>
      <c r="EW35" s="59">
        <v>46.392000000000003</v>
      </c>
      <c r="EX35" s="59">
        <v>30.427</v>
      </c>
      <c r="EY35" s="59">
        <v>52.704999999999998</v>
      </c>
      <c r="EZ35" s="59">
        <v>40.463000000000001</v>
      </c>
      <c r="FA35" s="59">
        <v>123.596</v>
      </c>
      <c r="FB35" s="59">
        <v>13.135999999999999</v>
      </c>
      <c r="FC35" s="59">
        <v>136.73099999999999</v>
      </c>
      <c r="FD35" s="59">
        <v>2.512</v>
      </c>
      <c r="FE35" s="59">
        <v>20.239999999999998</v>
      </c>
      <c r="FF35" s="59">
        <v>50.029000000000003</v>
      </c>
      <c r="FG35" s="59">
        <v>72.781000000000006</v>
      </c>
      <c r="FH35" s="59">
        <v>48.652000000000001</v>
      </c>
      <c r="FI35" s="59">
        <v>121.43300000000001</v>
      </c>
      <c r="FJ35" s="59">
        <v>1.341</v>
      </c>
      <c r="FK35" s="59">
        <v>0</v>
      </c>
      <c r="FL35" s="59">
        <v>3.1389999999999998</v>
      </c>
      <c r="FM35" s="59">
        <v>4.4809999999999999</v>
      </c>
      <c r="FN35" s="59">
        <v>14.025</v>
      </c>
      <c r="FO35" s="59">
        <v>18.506</v>
      </c>
      <c r="FP35" s="59">
        <v>0</v>
      </c>
      <c r="FQ35" s="59">
        <v>0.48499999999999999</v>
      </c>
      <c r="FR35" s="59">
        <v>0.57299999999999995</v>
      </c>
      <c r="FS35" s="59">
        <v>1.0580000000000001</v>
      </c>
      <c r="FT35" s="59">
        <v>0.36</v>
      </c>
      <c r="FU35" s="59">
        <v>1.4179999999999999</v>
      </c>
      <c r="FV35" s="59">
        <v>62.040999999999997</v>
      </c>
      <c r="FW35" s="59">
        <v>91.141000000000005</v>
      </c>
      <c r="FX35" s="59">
        <v>100.027</v>
      </c>
      <c r="FY35" s="59">
        <v>253.209</v>
      </c>
      <c r="FZ35" s="59">
        <v>76.171999999999997</v>
      </c>
      <c r="GA35" s="59">
        <v>329.38099999999997</v>
      </c>
      <c r="GB35" s="59">
        <v>0</v>
      </c>
      <c r="GC35" s="59">
        <v>0</v>
      </c>
      <c r="GD35" s="59">
        <v>0</v>
      </c>
      <c r="GE35" s="59">
        <v>0</v>
      </c>
      <c r="GF35" s="59">
        <v>0</v>
      </c>
      <c r="GG35" s="59">
        <v>0</v>
      </c>
      <c r="GH35" s="59">
        <v>0.70899999999999996</v>
      </c>
      <c r="GI35" s="59">
        <v>0.27900000000000003</v>
      </c>
      <c r="GJ35" s="59">
        <v>0</v>
      </c>
      <c r="GK35" s="59">
        <v>0.98799999999999999</v>
      </c>
      <c r="GL35" s="59">
        <v>0</v>
      </c>
      <c r="GM35" s="59">
        <v>0.98799999999999999</v>
      </c>
      <c r="GN35" s="59">
        <v>1.3660000000000001</v>
      </c>
      <c r="GO35" s="59">
        <v>4.6399999999999997</v>
      </c>
      <c r="GP35" s="59">
        <v>0</v>
      </c>
      <c r="GQ35" s="59">
        <v>6.0060000000000002</v>
      </c>
      <c r="GR35" s="59">
        <v>0</v>
      </c>
      <c r="GS35" s="59">
        <v>6.0060000000000002</v>
      </c>
      <c r="GT35" s="59">
        <v>1.4359999999999999</v>
      </c>
      <c r="GU35" s="59">
        <v>2.262</v>
      </c>
      <c r="GV35" s="59">
        <v>1.3340000000000001</v>
      </c>
      <c r="GW35" s="59">
        <v>5.032</v>
      </c>
      <c r="GX35" s="59">
        <v>0.504</v>
      </c>
      <c r="GY35" s="59">
        <v>5.5350000000000001</v>
      </c>
      <c r="GZ35" s="59">
        <v>0</v>
      </c>
      <c r="HA35" s="59">
        <v>0.42799999999999999</v>
      </c>
      <c r="HB35" s="59">
        <v>3.2770000000000001</v>
      </c>
      <c r="HC35" s="59">
        <v>3.7050000000000001</v>
      </c>
      <c r="HD35" s="59">
        <v>1.589</v>
      </c>
      <c r="HE35" s="59">
        <v>5.2949999999999999</v>
      </c>
      <c r="HF35" s="59">
        <v>0</v>
      </c>
      <c r="HG35" s="59">
        <v>0</v>
      </c>
      <c r="HH35" s="59">
        <v>0</v>
      </c>
      <c r="HI35" s="59">
        <v>0</v>
      </c>
      <c r="HJ35" s="59">
        <v>0.44800000000000001</v>
      </c>
      <c r="HK35" s="59">
        <v>0.44800000000000001</v>
      </c>
      <c r="HL35" s="59">
        <v>0</v>
      </c>
      <c r="HM35" s="59">
        <v>0</v>
      </c>
      <c r="HN35" s="59">
        <v>0</v>
      </c>
      <c r="HO35" s="59">
        <v>0</v>
      </c>
      <c r="HP35" s="59">
        <v>0</v>
      </c>
      <c r="HQ35" s="59">
        <v>0</v>
      </c>
      <c r="HR35" s="59">
        <v>3.5110000000000001</v>
      </c>
      <c r="HS35" s="59">
        <v>7.609</v>
      </c>
      <c r="HT35" s="59">
        <v>4.6109999999999998</v>
      </c>
      <c r="HU35" s="59">
        <v>15.731</v>
      </c>
      <c r="HV35" s="59">
        <v>2.5409999999999999</v>
      </c>
      <c r="HW35" s="59">
        <v>18.271000000000001</v>
      </c>
      <c r="HX35" s="59">
        <v>1.4610000000000001</v>
      </c>
      <c r="HY35" s="59">
        <v>0</v>
      </c>
      <c r="HZ35" s="59">
        <v>0</v>
      </c>
      <c r="IA35" s="59">
        <v>1.4610000000000001</v>
      </c>
      <c r="IB35" s="59">
        <v>0</v>
      </c>
      <c r="IC35" s="59">
        <v>1.4610000000000001</v>
      </c>
      <c r="ID35" s="59">
        <v>12.263999999999999</v>
      </c>
      <c r="IE35" s="59">
        <v>0.61299999999999999</v>
      </c>
      <c r="IF35" s="59">
        <v>0</v>
      </c>
      <c r="IG35" s="59">
        <v>12.877000000000001</v>
      </c>
      <c r="IH35" s="59">
        <v>0</v>
      </c>
      <c r="II35" s="59">
        <v>12.877000000000001</v>
      </c>
      <c r="IJ35" s="59">
        <v>35.29</v>
      </c>
      <c r="IK35" s="59">
        <v>16.609000000000002</v>
      </c>
      <c r="IL35" s="59">
        <v>1.6319999999999999</v>
      </c>
      <c r="IM35" s="59">
        <v>53.530999999999999</v>
      </c>
      <c r="IN35" s="59">
        <v>7.5999999999999998E-2</v>
      </c>
      <c r="IO35" s="59">
        <v>53.606999999999999</v>
      </c>
      <c r="IP35" s="59">
        <v>17.704000000000001</v>
      </c>
      <c r="IQ35" s="59">
        <v>23.370999999999999</v>
      </c>
    </row>
    <row r="36" spans="1:251">
      <c r="A36" s="9">
        <v>44531</v>
      </c>
      <c r="B36" s="59">
        <v>0</v>
      </c>
      <c r="C36" s="59">
        <v>20.405999999999999</v>
      </c>
      <c r="D36" s="59">
        <v>505.59</v>
      </c>
      <c r="E36" s="59">
        <v>80.287999999999997</v>
      </c>
      <c r="F36" s="59">
        <v>12.163</v>
      </c>
      <c r="G36" s="59">
        <v>598.04200000000003</v>
      </c>
      <c r="H36" s="59">
        <v>0.52100000000000002</v>
      </c>
      <c r="I36" s="59">
        <v>598.56200000000001</v>
      </c>
      <c r="J36" s="59">
        <v>481.428</v>
      </c>
      <c r="K36" s="59">
        <v>413.34399999999999</v>
      </c>
      <c r="L36" s="59">
        <v>200.57599999999999</v>
      </c>
      <c r="M36" s="59">
        <v>1095.348</v>
      </c>
      <c r="N36" s="59">
        <v>44.564</v>
      </c>
      <c r="O36" s="59">
        <v>1139.912</v>
      </c>
      <c r="P36" s="59">
        <v>23.902000000000001</v>
      </c>
      <c r="Q36" s="59">
        <v>122.053</v>
      </c>
      <c r="R36" s="59">
        <v>273.90100000000001</v>
      </c>
      <c r="S36" s="59">
        <v>419.85599999999999</v>
      </c>
      <c r="T36" s="59">
        <v>309.46600000000001</v>
      </c>
      <c r="U36" s="59">
        <v>729.32100000000003</v>
      </c>
      <c r="V36" s="59">
        <v>2.41</v>
      </c>
      <c r="W36" s="59">
        <v>1.837</v>
      </c>
      <c r="X36" s="59">
        <v>16.763999999999999</v>
      </c>
      <c r="Y36" s="59">
        <v>21.010999999999999</v>
      </c>
      <c r="Z36" s="59">
        <v>103.842</v>
      </c>
      <c r="AA36" s="59">
        <v>124.85299999999999</v>
      </c>
      <c r="AB36" s="59">
        <v>0.34200000000000003</v>
      </c>
      <c r="AC36" s="59">
        <v>0</v>
      </c>
      <c r="AD36" s="59">
        <v>4.4909999999999997</v>
      </c>
      <c r="AE36" s="59">
        <v>4.8339999999999996</v>
      </c>
      <c r="AF36" s="59">
        <v>2.597</v>
      </c>
      <c r="AG36" s="59">
        <v>7.43</v>
      </c>
      <c r="AH36" s="59">
        <v>1036.69</v>
      </c>
      <c r="AI36" s="59">
        <v>617.64200000000005</v>
      </c>
      <c r="AJ36" s="59">
        <v>507.89600000000002</v>
      </c>
      <c r="AK36" s="59">
        <v>2162.2280000000001</v>
      </c>
      <c r="AL36" s="59">
        <v>461.19499999999999</v>
      </c>
      <c r="AM36" s="59">
        <v>2623.4229999999998</v>
      </c>
      <c r="AN36" s="59">
        <v>0.23</v>
      </c>
      <c r="AO36" s="59">
        <v>0</v>
      </c>
      <c r="AP36" s="59">
        <v>0</v>
      </c>
      <c r="AQ36" s="59">
        <v>0.23</v>
      </c>
      <c r="AR36" s="59">
        <v>0</v>
      </c>
      <c r="AS36" s="59">
        <v>0.23</v>
      </c>
      <c r="AT36" s="59">
        <v>1.5589999999999999</v>
      </c>
      <c r="AU36" s="59">
        <v>0</v>
      </c>
      <c r="AV36" s="59">
        <v>0</v>
      </c>
      <c r="AW36" s="59">
        <v>1.5589999999999999</v>
      </c>
      <c r="AX36" s="59">
        <v>0</v>
      </c>
      <c r="AY36" s="59">
        <v>1.5589999999999999</v>
      </c>
      <c r="AZ36" s="59">
        <v>11.397</v>
      </c>
      <c r="BA36" s="59">
        <v>10.319000000000001</v>
      </c>
      <c r="BB36" s="59">
        <v>2.4540000000000002</v>
      </c>
      <c r="BC36" s="59">
        <v>24.17</v>
      </c>
      <c r="BD36" s="59">
        <v>0</v>
      </c>
      <c r="BE36" s="59">
        <v>24.17</v>
      </c>
      <c r="BF36" s="59">
        <v>12.707000000000001</v>
      </c>
      <c r="BG36" s="59">
        <v>28.515000000000001</v>
      </c>
      <c r="BH36" s="59">
        <v>26.73</v>
      </c>
      <c r="BI36" s="59">
        <v>67.951999999999998</v>
      </c>
      <c r="BJ36" s="59">
        <v>6.891</v>
      </c>
      <c r="BK36" s="59">
        <v>74.843000000000004</v>
      </c>
      <c r="BL36" s="59">
        <v>2.2120000000000002</v>
      </c>
      <c r="BM36" s="59">
        <v>8.5909999999999993</v>
      </c>
      <c r="BN36" s="59">
        <v>30.378</v>
      </c>
      <c r="BO36" s="59">
        <v>41.180999999999997</v>
      </c>
      <c r="BP36" s="59">
        <v>31.082999999999998</v>
      </c>
      <c r="BQ36" s="59">
        <v>72.263999999999996</v>
      </c>
      <c r="BR36" s="59">
        <v>0.46200000000000002</v>
      </c>
      <c r="BS36" s="59">
        <v>0</v>
      </c>
      <c r="BT36" s="59">
        <v>1.133</v>
      </c>
      <c r="BU36" s="59">
        <v>1.595</v>
      </c>
      <c r="BV36" s="59">
        <v>10.682</v>
      </c>
      <c r="BW36" s="59">
        <v>12.276999999999999</v>
      </c>
      <c r="BX36" s="59">
        <v>0</v>
      </c>
      <c r="BY36" s="59">
        <v>0</v>
      </c>
      <c r="BZ36" s="59">
        <v>0</v>
      </c>
      <c r="CA36" s="59">
        <v>0</v>
      </c>
      <c r="CB36" s="59">
        <v>0</v>
      </c>
      <c r="CC36" s="59">
        <v>0</v>
      </c>
      <c r="CD36" s="59">
        <v>28.565999999999999</v>
      </c>
      <c r="CE36" s="59">
        <v>47.424999999999997</v>
      </c>
      <c r="CF36" s="59">
        <v>60.695</v>
      </c>
      <c r="CG36" s="59">
        <v>136.68600000000001</v>
      </c>
      <c r="CH36" s="59">
        <v>48.656999999999996</v>
      </c>
      <c r="CI36" s="59">
        <v>185.34299999999999</v>
      </c>
      <c r="CJ36" s="59">
        <v>0.86499999999999999</v>
      </c>
      <c r="CK36" s="59">
        <v>0</v>
      </c>
      <c r="CL36" s="59">
        <v>0</v>
      </c>
      <c r="CM36" s="59">
        <v>0.86499999999999999</v>
      </c>
      <c r="CN36" s="59">
        <v>0</v>
      </c>
      <c r="CO36" s="59">
        <v>0.86499999999999999</v>
      </c>
      <c r="CP36" s="59">
        <v>4.3630000000000004</v>
      </c>
      <c r="CQ36" s="59">
        <v>0</v>
      </c>
      <c r="CR36" s="59">
        <v>0</v>
      </c>
      <c r="CS36" s="59">
        <v>4.3630000000000004</v>
      </c>
      <c r="CT36" s="59">
        <v>0</v>
      </c>
      <c r="CU36" s="59">
        <v>4.3630000000000004</v>
      </c>
      <c r="CV36" s="59">
        <v>19.53</v>
      </c>
      <c r="CW36" s="59">
        <v>17.218</v>
      </c>
      <c r="CX36" s="59">
        <v>4.2279999999999998</v>
      </c>
      <c r="CY36" s="59">
        <v>40.975999999999999</v>
      </c>
      <c r="CZ36" s="59">
        <v>0.36599999999999999</v>
      </c>
      <c r="DA36" s="59">
        <v>41.341000000000001</v>
      </c>
      <c r="DB36" s="59">
        <v>18.513999999999999</v>
      </c>
      <c r="DC36" s="59">
        <v>26.731999999999999</v>
      </c>
      <c r="DD36" s="59">
        <v>16.064</v>
      </c>
      <c r="DE36" s="59">
        <v>61.31</v>
      </c>
      <c r="DF36" s="59">
        <v>4.298</v>
      </c>
      <c r="DG36" s="59">
        <v>65.608999999999995</v>
      </c>
      <c r="DH36" s="59">
        <v>2.2440000000000002</v>
      </c>
      <c r="DI36" s="59">
        <v>10.321</v>
      </c>
      <c r="DJ36" s="59">
        <v>20.731999999999999</v>
      </c>
      <c r="DK36" s="59">
        <v>33.296999999999997</v>
      </c>
      <c r="DL36" s="59">
        <v>18.006</v>
      </c>
      <c r="DM36" s="59">
        <v>51.302999999999997</v>
      </c>
      <c r="DN36" s="59">
        <v>0.23599999999999999</v>
      </c>
      <c r="DO36" s="59">
        <v>0</v>
      </c>
      <c r="DP36" s="59">
        <v>0.97599999999999998</v>
      </c>
      <c r="DQ36" s="59">
        <v>1.2110000000000001</v>
      </c>
      <c r="DR36" s="59">
        <v>5.7750000000000004</v>
      </c>
      <c r="DS36" s="59">
        <v>6.9859999999999998</v>
      </c>
      <c r="DT36" s="59">
        <v>0</v>
      </c>
      <c r="DU36" s="59">
        <v>0.57699999999999996</v>
      </c>
      <c r="DV36" s="59">
        <v>0</v>
      </c>
      <c r="DW36" s="59">
        <v>0.57699999999999996</v>
      </c>
      <c r="DX36" s="59">
        <v>0</v>
      </c>
      <c r="DY36" s="59">
        <v>0.57699999999999996</v>
      </c>
      <c r="DZ36" s="59">
        <v>45.752000000000002</v>
      </c>
      <c r="EA36" s="59">
        <v>54.847999999999999</v>
      </c>
      <c r="EB36" s="59">
        <v>41.999000000000002</v>
      </c>
      <c r="EC36" s="59">
        <v>142.59899999999999</v>
      </c>
      <c r="ED36" s="59">
        <v>28.443999999999999</v>
      </c>
      <c r="EE36" s="59">
        <v>171.04400000000001</v>
      </c>
      <c r="EF36" s="59">
        <v>1.095</v>
      </c>
      <c r="EG36" s="59">
        <v>0</v>
      </c>
      <c r="EH36" s="59">
        <v>0</v>
      </c>
      <c r="EI36" s="59">
        <v>1.095</v>
      </c>
      <c r="EJ36" s="59">
        <v>0</v>
      </c>
      <c r="EK36" s="59">
        <v>1.095</v>
      </c>
      <c r="EL36" s="59">
        <v>5.9219999999999997</v>
      </c>
      <c r="EM36" s="59">
        <v>0</v>
      </c>
      <c r="EN36" s="59">
        <v>0</v>
      </c>
      <c r="EO36" s="59">
        <v>5.9219999999999997</v>
      </c>
      <c r="EP36" s="59">
        <v>0</v>
      </c>
      <c r="EQ36" s="59">
        <v>5.9219999999999997</v>
      </c>
      <c r="ER36" s="59">
        <v>30.927</v>
      </c>
      <c r="ES36" s="59">
        <v>27.536000000000001</v>
      </c>
      <c r="ET36" s="59">
        <v>6.6820000000000004</v>
      </c>
      <c r="EU36" s="59">
        <v>65.144999999999996</v>
      </c>
      <c r="EV36" s="59">
        <v>0.36599999999999999</v>
      </c>
      <c r="EW36" s="59">
        <v>65.510999999999996</v>
      </c>
      <c r="EX36" s="59">
        <v>31.221</v>
      </c>
      <c r="EY36" s="59">
        <v>55.247</v>
      </c>
      <c r="EZ36" s="59">
        <v>42.793999999999997</v>
      </c>
      <c r="FA36" s="59">
        <v>129.262</v>
      </c>
      <c r="FB36" s="59">
        <v>11.19</v>
      </c>
      <c r="FC36" s="59">
        <v>140.452</v>
      </c>
      <c r="FD36" s="59">
        <v>4.4560000000000004</v>
      </c>
      <c r="FE36" s="59">
        <v>18.911999999999999</v>
      </c>
      <c r="FF36" s="59">
        <v>51.11</v>
      </c>
      <c r="FG36" s="59">
        <v>74.477999999999994</v>
      </c>
      <c r="FH36" s="59">
        <v>49.088999999999999</v>
      </c>
      <c r="FI36" s="59">
        <v>123.56699999999999</v>
      </c>
      <c r="FJ36" s="59">
        <v>0.69699999999999995</v>
      </c>
      <c r="FK36" s="59">
        <v>0</v>
      </c>
      <c r="FL36" s="59">
        <v>2.1080000000000001</v>
      </c>
      <c r="FM36" s="59">
        <v>2.806</v>
      </c>
      <c r="FN36" s="59">
        <v>16.457000000000001</v>
      </c>
      <c r="FO36" s="59">
        <v>19.262</v>
      </c>
      <c r="FP36" s="59">
        <v>0</v>
      </c>
      <c r="FQ36" s="59">
        <v>0.57699999999999996</v>
      </c>
      <c r="FR36" s="59">
        <v>0</v>
      </c>
      <c r="FS36" s="59">
        <v>0.57699999999999996</v>
      </c>
      <c r="FT36" s="59">
        <v>0</v>
      </c>
      <c r="FU36" s="59">
        <v>0.57699999999999996</v>
      </c>
      <c r="FV36" s="59">
        <v>74.319000000000003</v>
      </c>
      <c r="FW36" s="59">
        <v>102.27200000000001</v>
      </c>
      <c r="FX36" s="59">
        <v>102.694</v>
      </c>
      <c r="FY36" s="59">
        <v>279.286</v>
      </c>
      <c r="FZ36" s="59">
        <v>77.100999999999999</v>
      </c>
      <c r="GA36" s="59">
        <v>356.387</v>
      </c>
      <c r="GB36" s="59">
        <v>0</v>
      </c>
      <c r="GC36" s="59">
        <v>0</v>
      </c>
      <c r="GD36" s="59">
        <v>0</v>
      </c>
      <c r="GE36" s="59">
        <v>0</v>
      </c>
      <c r="GF36" s="59">
        <v>0</v>
      </c>
      <c r="GG36" s="59">
        <v>0</v>
      </c>
      <c r="GH36" s="59">
        <v>0.67300000000000004</v>
      </c>
      <c r="GI36" s="59">
        <v>0</v>
      </c>
      <c r="GJ36" s="59">
        <v>0</v>
      </c>
      <c r="GK36" s="59">
        <v>0.67300000000000004</v>
      </c>
      <c r="GL36" s="59">
        <v>0</v>
      </c>
      <c r="GM36" s="59">
        <v>0.67300000000000004</v>
      </c>
      <c r="GN36" s="59">
        <v>3.5680000000000001</v>
      </c>
      <c r="GO36" s="59">
        <v>2.7890000000000001</v>
      </c>
      <c r="GP36" s="59">
        <v>0.55600000000000005</v>
      </c>
      <c r="GQ36" s="59">
        <v>6.9130000000000003</v>
      </c>
      <c r="GR36" s="59">
        <v>0</v>
      </c>
      <c r="GS36" s="59">
        <v>6.9130000000000003</v>
      </c>
      <c r="GT36" s="59">
        <v>2.6709999999999998</v>
      </c>
      <c r="GU36" s="59">
        <v>3.8980000000000001</v>
      </c>
      <c r="GV36" s="59">
        <v>2.1890000000000001</v>
      </c>
      <c r="GW36" s="59">
        <v>8.7579999999999991</v>
      </c>
      <c r="GX36" s="59">
        <v>0</v>
      </c>
      <c r="GY36" s="59">
        <v>8.7579999999999991</v>
      </c>
      <c r="GZ36" s="59">
        <v>0</v>
      </c>
      <c r="HA36" s="59">
        <v>1.631</v>
      </c>
      <c r="HB36" s="59">
        <v>0.82699999999999996</v>
      </c>
      <c r="HC36" s="59">
        <v>2.4569999999999999</v>
      </c>
      <c r="HD36" s="59">
        <v>2.1709999999999998</v>
      </c>
      <c r="HE36" s="59">
        <v>4.6280000000000001</v>
      </c>
      <c r="HF36" s="59">
        <v>0</v>
      </c>
      <c r="HG36" s="59">
        <v>0</v>
      </c>
      <c r="HH36" s="59">
        <v>0</v>
      </c>
      <c r="HI36" s="59">
        <v>0</v>
      </c>
      <c r="HJ36" s="59">
        <v>1.044</v>
      </c>
      <c r="HK36" s="59">
        <v>1.044</v>
      </c>
      <c r="HL36" s="59">
        <v>0</v>
      </c>
      <c r="HM36" s="59">
        <v>0</v>
      </c>
      <c r="HN36" s="59">
        <v>0</v>
      </c>
      <c r="HO36" s="59">
        <v>0</v>
      </c>
      <c r="HP36" s="59">
        <v>0</v>
      </c>
      <c r="HQ36" s="59">
        <v>0</v>
      </c>
      <c r="HR36" s="59">
        <v>6.9109999999999996</v>
      </c>
      <c r="HS36" s="59">
        <v>8.3179999999999996</v>
      </c>
      <c r="HT36" s="59">
        <v>3.5720000000000001</v>
      </c>
      <c r="HU36" s="59">
        <v>18.800999999999998</v>
      </c>
      <c r="HV36" s="59">
        <v>3.2160000000000002</v>
      </c>
      <c r="HW36" s="59">
        <v>22.015999999999998</v>
      </c>
      <c r="HX36" s="59">
        <v>0.71</v>
      </c>
      <c r="HY36" s="59">
        <v>0</v>
      </c>
      <c r="HZ36" s="59">
        <v>0</v>
      </c>
      <c r="IA36" s="59">
        <v>0.71</v>
      </c>
      <c r="IB36" s="59">
        <v>0</v>
      </c>
      <c r="IC36" s="59">
        <v>0.71</v>
      </c>
      <c r="ID36" s="59">
        <v>11.448</v>
      </c>
      <c r="IE36" s="59">
        <v>0.52800000000000002</v>
      </c>
      <c r="IF36" s="59">
        <v>0</v>
      </c>
      <c r="IG36" s="59">
        <v>11.975</v>
      </c>
      <c r="IH36" s="59">
        <v>0</v>
      </c>
      <c r="II36" s="59">
        <v>11.975</v>
      </c>
      <c r="IJ36" s="59">
        <v>29.21</v>
      </c>
      <c r="IK36" s="59">
        <v>11.606999999999999</v>
      </c>
      <c r="IL36" s="59">
        <v>0.107</v>
      </c>
      <c r="IM36" s="59">
        <v>40.923999999999999</v>
      </c>
      <c r="IN36" s="59">
        <v>0</v>
      </c>
      <c r="IO36" s="59">
        <v>40.923999999999999</v>
      </c>
      <c r="IP36" s="59">
        <v>17.728999999999999</v>
      </c>
      <c r="IQ36" s="59">
        <v>19.599</v>
      </c>
    </row>
    <row r="37" spans="1:251">
      <c r="A37" s="9">
        <v>44621</v>
      </c>
      <c r="B37" s="59">
        <v>0</v>
      </c>
      <c r="C37" s="59">
        <v>29.497</v>
      </c>
      <c r="D37" s="59">
        <v>512.45699999999999</v>
      </c>
      <c r="E37" s="59">
        <v>71.260000000000005</v>
      </c>
      <c r="F37" s="59">
        <v>10.74</v>
      </c>
      <c r="G37" s="59">
        <v>594.45699999999999</v>
      </c>
      <c r="H37" s="59">
        <v>0.47199999999999998</v>
      </c>
      <c r="I37" s="59">
        <v>616.84400000000005</v>
      </c>
      <c r="J37" s="59">
        <v>477.14600000000002</v>
      </c>
      <c r="K37" s="59">
        <v>409.82600000000002</v>
      </c>
      <c r="L37" s="59">
        <v>192.59800000000001</v>
      </c>
      <c r="M37" s="59">
        <v>1079.569</v>
      </c>
      <c r="N37" s="59">
        <v>60.148000000000003</v>
      </c>
      <c r="O37" s="59">
        <v>1165.6690000000001</v>
      </c>
      <c r="P37" s="59">
        <v>21.486999999999998</v>
      </c>
      <c r="Q37" s="59">
        <v>122.58</v>
      </c>
      <c r="R37" s="59">
        <v>292.35000000000002</v>
      </c>
      <c r="S37" s="59">
        <v>436.41699999999997</v>
      </c>
      <c r="T37" s="59">
        <v>308.16699999999997</v>
      </c>
      <c r="U37" s="59">
        <v>751.84900000000005</v>
      </c>
      <c r="V37" s="59">
        <v>1.393</v>
      </c>
      <c r="W37" s="59">
        <v>3.056</v>
      </c>
      <c r="X37" s="59">
        <v>17.702000000000002</v>
      </c>
      <c r="Y37" s="59">
        <v>22.152000000000001</v>
      </c>
      <c r="Z37" s="59">
        <v>107.556</v>
      </c>
      <c r="AA37" s="59">
        <v>130.535</v>
      </c>
      <c r="AB37" s="59">
        <v>0.09</v>
      </c>
      <c r="AC37" s="59">
        <v>0</v>
      </c>
      <c r="AD37" s="59">
        <v>4.452</v>
      </c>
      <c r="AE37" s="59">
        <v>4.5419999999999998</v>
      </c>
      <c r="AF37" s="59">
        <v>2.9329999999999998</v>
      </c>
      <c r="AG37" s="59">
        <v>7.4749999999999996</v>
      </c>
      <c r="AH37" s="59">
        <v>1042.1279999999999</v>
      </c>
      <c r="AI37" s="59">
        <v>607.85400000000004</v>
      </c>
      <c r="AJ37" s="59">
        <v>517.84199999999998</v>
      </c>
      <c r="AK37" s="59">
        <v>2167.8240000000001</v>
      </c>
      <c r="AL37" s="59">
        <v>479.27600000000001</v>
      </c>
      <c r="AM37" s="59">
        <v>2703.4839999999999</v>
      </c>
      <c r="AN37" s="59">
        <v>0</v>
      </c>
      <c r="AO37" s="59">
        <v>0</v>
      </c>
      <c r="AP37" s="59">
        <v>0</v>
      </c>
      <c r="AQ37" s="59">
        <v>0</v>
      </c>
      <c r="AR37" s="59">
        <v>0</v>
      </c>
      <c r="AS37" s="59">
        <v>0</v>
      </c>
      <c r="AT37" s="59">
        <v>0.54900000000000004</v>
      </c>
      <c r="AU37" s="59">
        <v>0</v>
      </c>
      <c r="AV37" s="59">
        <v>0</v>
      </c>
      <c r="AW37" s="59">
        <v>0.54900000000000004</v>
      </c>
      <c r="AX37" s="59">
        <v>0</v>
      </c>
      <c r="AY37" s="59">
        <v>0.54900000000000004</v>
      </c>
      <c r="AZ37" s="59">
        <v>11.08</v>
      </c>
      <c r="BA37" s="59">
        <v>8.7240000000000002</v>
      </c>
      <c r="BB37" s="59">
        <v>2.0419999999999998</v>
      </c>
      <c r="BC37" s="59">
        <v>21.844999999999999</v>
      </c>
      <c r="BD37" s="59">
        <v>0.249</v>
      </c>
      <c r="BE37" s="59">
        <v>22.094000000000001</v>
      </c>
      <c r="BF37" s="59">
        <v>10.063000000000001</v>
      </c>
      <c r="BG37" s="59">
        <v>30.626999999999999</v>
      </c>
      <c r="BH37" s="59">
        <v>23.991</v>
      </c>
      <c r="BI37" s="59">
        <v>64.680999999999997</v>
      </c>
      <c r="BJ37" s="59">
        <v>8.5009999999999994</v>
      </c>
      <c r="BK37" s="59">
        <v>73.605999999999995</v>
      </c>
      <c r="BL37" s="59">
        <v>0.97299999999999998</v>
      </c>
      <c r="BM37" s="59">
        <v>7.2619999999999996</v>
      </c>
      <c r="BN37" s="59">
        <v>25.934000000000001</v>
      </c>
      <c r="BO37" s="59">
        <v>34.168999999999997</v>
      </c>
      <c r="BP37" s="59">
        <v>32.362000000000002</v>
      </c>
      <c r="BQ37" s="59">
        <v>66.53</v>
      </c>
      <c r="BR37" s="59">
        <v>0.79</v>
      </c>
      <c r="BS37" s="59">
        <v>0</v>
      </c>
      <c r="BT37" s="59">
        <v>1.425</v>
      </c>
      <c r="BU37" s="59">
        <v>2.2149999999999999</v>
      </c>
      <c r="BV37" s="59">
        <v>11.364000000000001</v>
      </c>
      <c r="BW37" s="59">
        <v>13.579000000000001</v>
      </c>
      <c r="BX37" s="59">
        <v>0</v>
      </c>
      <c r="BY37" s="59">
        <v>0</v>
      </c>
      <c r="BZ37" s="59">
        <v>0</v>
      </c>
      <c r="CA37" s="59">
        <v>0</v>
      </c>
      <c r="CB37" s="59">
        <v>0</v>
      </c>
      <c r="CC37" s="59">
        <v>0.46500000000000002</v>
      </c>
      <c r="CD37" s="59">
        <v>23.454000000000001</v>
      </c>
      <c r="CE37" s="59">
        <v>46.613</v>
      </c>
      <c r="CF37" s="59">
        <v>53.390999999999998</v>
      </c>
      <c r="CG37" s="59">
        <v>123.458</v>
      </c>
      <c r="CH37" s="59">
        <v>52.475999999999999</v>
      </c>
      <c r="CI37" s="59">
        <v>176.82300000000001</v>
      </c>
      <c r="CJ37" s="59">
        <v>0</v>
      </c>
      <c r="CK37" s="59">
        <v>0</v>
      </c>
      <c r="CL37" s="59">
        <v>0</v>
      </c>
      <c r="CM37" s="59">
        <v>0</v>
      </c>
      <c r="CN37" s="59">
        <v>0</v>
      </c>
      <c r="CO37" s="59">
        <v>0</v>
      </c>
      <c r="CP37" s="59">
        <v>3.1749999999999998</v>
      </c>
      <c r="CQ37" s="59">
        <v>0</v>
      </c>
      <c r="CR37" s="59">
        <v>0</v>
      </c>
      <c r="CS37" s="59">
        <v>3.1749999999999998</v>
      </c>
      <c r="CT37" s="59">
        <v>0</v>
      </c>
      <c r="CU37" s="59">
        <v>3.1749999999999998</v>
      </c>
      <c r="CV37" s="59">
        <v>23.007000000000001</v>
      </c>
      <c r="CW37" s="59">
        <v>18.89</v>
      </c>
      <c r="CX37" s="59">
        <v>3.1920000000000002</v>
      </c>
      <c r="CY37" s="59">
        <v>45.088999999999999</v>
      </c>
      <c r="CZ37" s="59">
        <v>0</v>
      </c>
      <c r="DA37" s="59">
        <v>45.088999999999999</v>
      </c>
      <c r="DB37" s="59">
        <v>16.751999999999999</v>
      </c>
      <c r="DC37" s="59">
        <v>33.957000000000001</v>
      </c>
      <c r="DD37" s="59">
        <v>16.484999999999999</v>
      </c>
      <c r="DE37" s="59">
        <v>67.192999999999998</v>
      </c>
      <c r="DF37" s="59">
        <v>4.9669999999999996</v>
      </c>
      <c r="DG37" s="59">
        <v>72.697000000000003</v>
      </c>
      <c r="DH37" s="59">
        <v>2.4500000000000002</v>
      </c>
      <c r="DI37" s="59">
        <v>10.782</v>
      </c>
      <c r="DJ37" s="59">
        <v>22.97</v>
      </c>
      <c r="DK37" s="59">
        <v>36.201999999999998</v>
      </c>
      <c r="DL37" s="59">
        <v>15.477</v>
      </c>
      <c r="DM37" s="59">
        <v>52.216000000000001</v>
      </c>
      <c r="DN37" s="59">
        <v>0.28100000000000003</v>
      </c>
      <c r="DO37" s="59">
        <v>0</v>
      </c>
      <c r="DP37" s="59">
        <v>1.617</v>
      </c>
      <c r="DQ37" s="59">
        <v>1.8979999999999999</v>
      </c>
      <c r="DR37" s="59">
        <v>7.2930000000000001</v>
      </c>
      <c r="DS37" s="59">
        <v>9.1910000000000007</v>
      </c>
      <c r="DT37" s="59">
        <v>0</v>
      </c>
      <c r="DU37" s="59">
        <v>0</v>
      </c>
      <c r="DV37" s="59">
        <v>0.32100000000000001</v>
      </c>
      <c r="DW37" s="59">
        <v>0.32100000000000001</v>
      </c>
      <c r="DX37" s="59">
        <v>0</v>
      </c>
      <c r="DY37" s="59">
        <v>0.32100000000000001</v>
      </c>
      <c r="DZ37" s="59">
        <v>45.664999999999999</v>
      </c>
      <c r="EA37" s="59">
        <v>63.628</v>
      </c>
      <c r="EB37" s="59">
        <v>44.585000000000001</v>
      </c>
      <c r="EC37" s="59">
        <v>153.87799999999999</v>
      </c>
      <c r="ED37" s="59">
        <v>27.736999999999998</v>
      </c>
      <c r="EE37" s="59">
        <v>182.68899999999999</v>
      </c>
      <c r="EF37" s="59">
        <v>0</v>
      </c>
      <c r="EG37" s="59">
        <v>0</v>
      </c>
      <c r="EH37" s="59">
        <v>0</v>
      </c>
      <c r="EI37" s="59">
        <v>0</v>
      </c>
      <c r="EJ37" s="59">
        <v>0</v>
      </c>
      <c r="EK37" s="59">
        <v>0</v>
      </c>
      <c r="EL37" s="59">
        <v>3.7240000000000002</v>
      </c>
      <c r="EM37" s="59">
        <v>0</v>
      </c>
      <c r="EN37" s="59">
        <v>0</v>
      </c>
      <c r="EO37" s="59">
        <v>3.7240000000000002</v>
      </c>
      <c r="EP37" s="59">
        <v>0</v>
      </c>
      <c r="EQ37" s="59">
        <v>3.7240000000000002</v>
      </c>
      <c r="ER37" s="59">
        <v>34.087000000000003</v>
      </c>
      <c r="ES37" s="59">
        <v>27.613</v>
      </c>
      <c r="ET37" s="59">
        <v>5.2329999999999997</v>
      </c>
      <c r="EU37" s="59">
        <v>66.933000000000007</v>
      </c>
      <c r="EV37" s="59">
        <v>0.249</v>
      </c>
      <c r="EW37" s="59">
        <v>67.183000000000007</v>
      </c>
      <c r="EX37" s="59">
        <v>26.815000000000001</v>
      </c>
      <c r="EY37" s="59">
        <v>64.584000000000003</v>
      </c>
      <c r="EZ37" s="59">
        <v>40.475000000000001</v>
      </c>
      <c r="FA37" s="59">
        <v>131.874</v>
      </c>
      <c r="FB37" s="59">
        <v>13.468</v>
      </c>
      <c r="FC37" s="59">
        <v>146.304</v>
      </c>
      <c r="FD37" s="59">
        <v>3.4220000000000002</v>
      </c>
      <c r="FE37" s="59">
        <v>18.044</v>
      </c>
      <c r="FF37" s="59">
        <v>48.904000000000003</v>
      </c>
      <c r="FG37" s="59">
        <v>70.37</v>
      </c>
      <c r="FH37" s="59">
        <v>47.838999999999999</v>
      </c>
      <c r="FI37" s="59">
        <v>118.746</v>
      </c>
      <c r="FJ37" s="59">
        <v>1.071</v>
      </c>
      <c r="FK37" s="59">
        <v>0</v>
      </c>
      <c r="FL37" s="59">
        <v>3.0419999999999998</v>
      </c>
      <c r="FM37" s="59">
        <v>4.1130000000000004</v>
      </c>
      <c r="FN37" s="59">
        <v>18.657</v>
      </c>
      <c r="FO37" s="59">
        <v>22.77</v>
      </c>
      <c r="FP37" s="59">
        <v>0</v>
      </c>
      <c r="FQ37" s="59">
        <v>0</v>
      </c>
      <c r="FR37" s="59">
        <v>0.32100000000000001</v>
      </c>
      <c r="FS37" s="59">
        <v>0.32100000000000001</v>
      </c>
      <c r="FT37" s="59">
        <v>0</v>
      </c>
      <c r="FU37" s="59">
        <v>0.78600000000000003</v>
      </c>
      <c r="FV37" s="59">
        <v>69.119</v>
      </c>
      <c r="FW37" s="59">
        <v>110.241</v>
      </c>
      <c r="FX37" s="59">
        <v>97.975999999999999</v>
      </c>
      <c r="FY37" s="59">
        <v>277.33699999999999</v>
      </c>
      <c r="FZ37" s="59">
        <v>80.212999999999994</v>
      </c>
      <c r="GA37" s="59">
        <v>359.51299999999998</v>
      </c>
      <c r="GB37" s="59">
        <v>0</v>
      </c>
      <c r="GC37" s="59">
        <v>0</v>
      </c>
      <c r="GD37" s="59">
        <v>0</v>
      </c>
      <c r="GE37" s="59">
        <v>0</v>
      </c>
      <c r="GF37" s="59">
        <v>0</v>
      </c>
      <c r="GG37" s="59">
        <v>0</v>
      </c>
      <c r="GH37" s="59">
        <v>1.4139999999999999</v>
      </c>
      <c r="GI37" s="59">
        <v>0.75900000000000001</v>
      </c>
      <c r="GJ37" s="59">
        <v>0</v>
      </c>
      <c r="GK37" s="59">
        <v>2.173</v>
      </c>
      <c r="GL37" s="59">
        <v>0</v>
      </c>
      <c r="GM37" s="59">
        <v>2.173</v>
      </c>
      <c r="GN37" s="59">
        <v>5.4340000000000002</v>
      </c>
      <c r="GO37" s="59">
        <v>2.7959999999999998</v>
      </c>
      <c r="GP37" s="59">
        <v>0.56499999999999995</v>
      </c>
      <c r="GQ37" s="59">
        <v>8.7949999999999999</v>
      </c>
      <c r="GR37" s="59">
        <v>0</v>
      </c>
      <c r="GS37" s="59">
        <v>9.1890000000000001</v>
      </c>
      <c r="GT37" s="59">
        <v>0.73899999999999999</v>
      </c>
      <c r="GU37" s="59">
        <v>3.1419999999999999</v>
      </c>
      <c r="GV37" s="59">
        <v>3.9260000000000002</v>
      </c>
      <c r="GW37" s="59">
        <v>7.8070000000000004</v>
      </c>
      <c r="GX37" s="59">
        <v>0</v>
      </c>
      <c r="GY37" s="59">
        <v>8.49</v>
      </c>
      <c r="GZ37" s="59">
        <v>0</v>
      </c>
      <c r="HA37" s="59">
        <v>2.0230000000000001</v>
      </c>
      <c r="HB37" s="59">
        <v>1.095</v>
      </c>
      <c r="HC37" s="59">
        <v>3.1190000000000002</v>
      </c>
      <c r="HD37" s="59">
        <v>2.7490000000000001</v>
      </c>
      <c r="HE37" s="59">
        <v>5.8680000000000003</v>
      </c>
      <c r="HF37" s="59">
        <v>0</v>
      </c>
      <c r="HG37" s="59">
        <v>0</v>
      </c>
      <c r="HH37" s="59">
        <v>0</v>
      </c>
      <c r="HI37" s="59">
        <v>0</v>
      </c>
      <c r="HJ37" s="59">
        <v>0</v>
      </c>
      <c r="HK37" s="59">
        <v>0</v>
      </c>
      <c r="HL37" s="59">
        <v>0</v>
      </c>
      <c r="HM37" s="59">
        <v>0</v>
      </c>
      <c r="HN37" s="59">
        <v>0</v>
      </c>
      <c r="HO37" s="59">
        <v>0</v>
      </c>
      <c r="HP37" s="59">
        <v>0</v>
      </c>
      <c r="HQ37" s="59">
        <v>0</v>
      </c>
      <c r="HR37" s="59">
        <v>7.5869999999999997</v>
      </c>
      <c r="HS37" s="59">
        <v>8.7200000000000006</v>
      </c>
      <c r="HT37" s="59">
        <v>5.5869999999999997</v>
      </c>
      <c r="HU37" s="59">
        <v>21.893999999999998</v>
      </c>
      <c r="HV37" s="59">
        <v>2.7490000000000001</v>
      </c>
      <c r="HW37" s="59">
        <v>25.72</v>
      </c>
      <c r="HX37" s="59">
        <v>7.1999999999999995E-2</v>
      </c>
      <c r="HY37" s="59">
        <v>0</v>
      </c>
      <c r="HZ37" s="59">
        <v>0</v>
      </c>
      <c r="IA37" s="59">
        <v>7.1999999999999995E-2</v>
      </c>
      <c r="IB37" s="59">
        <v>0</v>
      </c>
      <c r="IC37" s="59">
        <v>7.1999999999999995E-2</v>
      </c>
      <c r="ID37" s="59">
        <v>9.7379999999999995</v>
      </c>
      <c r="IE37" s="59">
        <v>1.159</v>
      </c>
      <c r="IF37" s="59">
        <v>0</v>
      </c>
      <c r="IG37" s="59">
        <v>10.897</v>
      </c>
      <c r="IH37" s="59">
        <v>0</v>
      </c>
      <c r="II37" s="59">
        <v>10.897</v>
      </c>
      <c r="IJ37" s="59">
        <v>32.677</v>
      </c>
      <c r="IK37" s="59">
        <v>12.067</v>
      </c>
      <c r="IL37" s="59">
        <v>0.73199999999999998</v>
      </c>
      <c r="IM37" s="59">
        <v>45.475999999999999</v>
      </c>
      <c r="IN37" s="59">
        <v>0</v>
      </c>
      <c r="IO37" s="59">
        <v>45.587000000000003</v>
      </c>
      <c r="IP37" s="59">
        <v>13.246</v>
      </c>
      <c r="IQ37" s="59">
        <v>18.652999999999999</v>
      </c>
    </row>
    <row r="38" spans="1:251">
      <c r="A38" s="9">
        <v>44713</v>
      </c>
      <c r="B38" s="59">
        <v>0.109</v>
      </c>
      <c r="C38" s="59">
        <v>31.390999999999998</v>
      </c>
      <c r="D38" s="59">
        <v>529.50599999999997</v>
      </c>
      <c r="E38" s="59">
        <v>68.668999999999997</v>
      </c>
      <c r="F38" s="59">
        <v>10.871</v>
      </c>
      <c r="G38" s="59">
        <v>609.04600000000005</v>
      </c>
      <c r="H38" s="59">
        <v>1.6910000000000001</v>
      </c>
      <c r="I38" s="59">
        <v>610.73699999999997</v>
      </c>
      <c r="J38" s="59">
        <v>468.52699999999999</v>
      </c>
      <c r="K38" s="59">
        <v>412.55099999999999</v>
      </c>
      <c r="L38" s="59">
        <v>199.446</v>
      </c>
      <c r="M38" s="59">
        <v>1080.5239999999999</v>
      </c>
      <c r="N38" s="59">
        <v>56.981999999999999</v>
      </c>
      <c r="O38" s="59">
        <v>1137.5060000000001</v>
      </c>
      <c r="P38" s="59">
        <v>22.260999999999999</v>
      </c>
      <c r="Q38" s="59">
        <v>125.05800000000001</v>
      </c>
      <c r="R38" s="59">
        <v>294.69200000000001</v>
      </c>
      <c r="S38" s="59">
        <v>442.012</v>
      </c>
      <c r="T38" s="59">
        <v>313.50700000000001</v>
      </c>
      <c r="U38" s="59">
        <v>755.51900000000001</v>
      </c>
      <c r="V38" s="59">
        <v>1.8049999999999999</v>
      </c>
      <c r="W38" s="59">
        <v>3.6659999999999999</v>
      </c>
      <c r="X38" s="59">
        <v>12.066000000000001</v>
      </c>
      <c r="Y38" s="59">
        <v>17.536999999999999</v>
      </c>
      <c r="Z38" s="59">
        <v>103.63800000000001</v>
      </c>
      <c r="AA38" s="59">
        <v>121.17400000000001</v>
      </c>
      <c r="AB38" s="59">
        <v>0.69599999999999995</v>
      </c>
      <c r="AC38" s="59">
        <v>0.373</v>
      </c>
      <c r="AD38" s="59">
        <v>3.5030000000000001</v>
      </c>
      <c r="AE38" s="59">
        <v>4.5720000000000001</v>
      </c>
      <c r="AF38" s="59">
        <v>3.5550000000000002</v>
      </c>
      <c r="AG38" s="59">
        <v>8.1270000000000007</v>
      </c>
      <c r="AH38" s="59">
        <v>1053.7719999999999</v>
      </c>
      <c r="AI38" s="59">
        <v>611.62300000000005</v>
      </c>
      <c r="AJ38" s="59">
        <v>520.57899999999995</v>
      </c>
      <c r="AK38" s="59">
        <v>2185.9740000000002</v>
      </c>
      <c r="AL38" s="59">
        <v>479.48200000000003</v>
      </c>
      <c r="AM38" s="59">
        <v>2665.4560000000001</v>
      </c>
      <c r="AN38" s="59">
        <v>0</v>
      </c>
      <c r="AO38" s="59">
        <v>0</v>
      </c>
      <c r="AP38" s="59">
        <v>0</v>
      </c>
      <c r="AQ38" s="59">
        <v>0</v>
      </c>
      <c r="AR38" s="59">
        <v>0</v>
      </c>
      <c r="AS38" s="59">
        <v>0</v>
      </c>
      <c r="AT38" s="59">
        <v>2.8719999999999999</v>
      </c>
      <c r="AU38" s="59">
        <v>0</v>
      </c>
      <c r="AV38" s="59">
        <v>0</v>
      </c>
      <c r="AW38" s="59">
        <v>2.8719999999999999</v>
      </c>
      <c r="AX38" s="59">
        <v>0</v>
      </c>
      <c r="AY38" s="59">
        <v>2.8719999999999999</v>
      </c>
      <c r="AZ38" s="59">
        <v>15.595000000000001</v>
      </c>
      <c r="BA38" s="59">
        <v>11.956</v>
      </c>
      <c r="BB38" s="59">
        <v>4.7930000000000001</v>
      </c>
      <c r="BC38" s="59">
        <v>32.344000000000001</v>
      </c>
      <c r="BD38" s="59">
        <v>0</v>
      </c>
      <c r="BE38" s="59">
        <v>32.344000000000001</v>
      </c>
      <c r="BF38" s="59">
        <v>10.853999999999999</v>
      </c>
      <c r="BG38" s="59">
        <v>34.877000000000002</v>
      </c>
      <c r="BH38" s="59">
        <v>27.584</v>
      </c>
      <c r="BI38" s="59">
        <v>73.314999999999998</v>
      </c>
      <c r="BJ38" s="59">
        <v>14.837999999999999</v>
      </c>
      <c r="BK38" s="59">
        <v>88.153000000000006</v>
      </c>
      <c r="BL38" s="59">
        <v>0.83099999999999996</v>
      </c>
      <c r="BM38" s="59">
        <v>7.7850000000000001</v>
      </c>
      <c r="BN38" s="59">
        <v>29.771000000000001</v>
      </c>
      <c r="BO38" s="59">
        <v>38.387</v>
      </c>
      <c r="BP38" s="59">
        <v>24.919</v>
      </c>
      <c r="BQ38" s="59">
        <v>63.305999999999997</v>
      </c>
      <c r="BR38" s="59">
        <v>0.48299999999999998</v>
      </c>
      <c r="BS38" s="59">
        <v>0</v>
      </c>
      <c r="BT38" s="59">
        <v>1.127</v>
      </c>
      <c r="BU38" s="59">
        <v>1.61</v>
      </c>
      <c r="BV38" s="59">
        <v>13.843999999999999</v>
      </c>
      <c r="BW38" s="59">
        <v>15.454000000000001</v>
      </c>
      <c r="BX38" s="59">
        <v>0</v>
      </c>
      <c r="BY38" s="59">
        <v>0</v>
      </c>
      <c r="BZ38" s="59">
        <v>0</v>
      </c>
      <c r="CA38" s="59">
        <v>0</v>
      </c>
      <c r="CB38" s="59">
        <v>0</v>
      </c>
      <c r="CC38" s="59">
        <v>0</v>
      </c>
      <c r="CD38" s="59">
        <v>30.635000000000002</v>
      </c>
      <c r="CE38" s="59">
        <v>54.619</v>
      </c>
      <c r="CF38" s="59">
        <v>63.274999999999999</v>
      </c>
      <c r="CG38" s="59">
        <v>148.52799999999999</v>
      </c>
      <c r="CH38" s="59">
        <v>53.600999999999999</v>
      </c>
      <c r="CI38" s="59">
        <v>202.12899999999999</v>
      </c>
      <c r="CJ38" s="59">
        <v>0</v>
      </c>
      <c r="CK38" s="59">
        <v>0</v>
      </c>
      <c r="CL38" s="59">
        <v>0</v>
      </c>
      <c r="CM38" s="59">
        <v>0</v>
      </c>
      <c r="CN38" s="59">
        <v>0</v>
      </c>
      <c r="CO38" s="59">
        <v>0</v>
      </c>
      <c r="CP38" s="59">
        <v>3.8239999999999998</v>
      </c>
      <c r="CQ38" s="59">
        <v>0</v>
      </c>
      <c r="CR38" s="59">
        <v>0.64200000000000002</v>
      </c>
      <c r="CS38" s="59">
        <v>4.4660000000000002</v>
      </c>
      <c r="CT38" s="59">
        <v>0</v>
      </c>
      <c r="CU38" s="59">
        <v>4.4660000000000002</v>
      </c>
      <c r="CV38" s="59">
        <v>18.082000000000001</v>
      </c>
      <c r="CW38" s="59">
        <v>14.747</v>
      </c>
      <c r="CX38" s="59">
        <v>2.2000000000000002</v>
      </c>
      <c r="CY38" s="59">
        <v>35.027999999999999</v>
      </c>
      <c r="CZ38" s="59">
        <v>0.59099999999999997</v>
      </c>
      <c r="DA38" s="59">
        <v>35.619</v>
      </c>
      <c r="DB38" s="59">
        <v>10.433999999999999</v>
      </c>
      <c r="DC38" s="59">
        <v>32.625</v>
      </c>
      <c r="DD38" s="59">
        <v>20.436</v>
      </c>
      <c r="DE38" s="59">
        <v>63.494999999999997</v>
      </c>
      <c r="DF38" s="59">
        <v>4.8220000000000001</v>
      </c>
      <c r="DG38" s="59">
        <v>68.316000000000003</v>
      </c>
      <c r="DH38" s="59">
        <v>0.99099999999999999</v>
      </c>
      <c r="DI38" s="59">
        <v>11.382999999999999</v>
      </c>
      <c r="DJ38" s="59">
        <v>18.96</v>
      </c>
      <c r="DK38" s="59">
        <v>31.334</v>
      </c>
      <c r="DL38" s="59">
        <v>14.377000000000001</v>
      </c>
      <c r="DM38" s="59">
        <v>45.710999999999999</v>
      </c>
      <c r="DN38" s="59">
        <v>0.32400000000000001</v>
      </c>
      <c r="DO38" s="59">
        <v>0</v>
      </c>
      <c r="DP38" s="59">
        <v>0.879</v>
      </c>
      <c r="DQ38" s="59">
        <v>1.2030000000000001</v>
      </c>
      <c r="DR38" s="59">
        <v>6.2089999999999996</v>
      </c>
      <c r="DS38" s="59">
        <v>7.4119999999999999</v>
      </c>
      <c r="DT38" s="59">
        <v>0</v>
      </c>
      <c r="DU38" s="59">
        <v>0</v>
      </c>
      <c r="DV38" s="59">
        <v>0</v>
      </c>
      <c r="DW38" s="59">
        <v>0</v>
      </c>
      <c r="DX38" s="59">
        <v>0</v>
      </c>
      <c r="DY38" s="59">
        <v>0</v>
      </c>
      <c r="DZ38" s="59">
        <v>33.654000000000003</v>
      </c>
      <c r="EA38" s="59">
        <v>58.753999999999998</v>
      </c>
      <c r="EB38" s="59">
        <v>43.116999999999997</v>
      </c>
      <c r="EC38" s="59">
        <v>135.52500000000001</v>
      </c>
      <c r="ED38" s="59">
        <v>25.998999999999999</v>
      </c>
      <c r="EE38" s="59">
        <v>161.52500000000001</v>
      </c>
      <c r="EF38" s="59">
        <v>0</v>
      </c>
      <c r="EG38" s="59">
        <v>0</v>
      </c>
      <c r="EH38" s="59">
        <v>0</v>
      </c>
      <c r="EI38" s="59">
        <v>0</v>
      </c>
      <c r="EJ38" s="59">
        <v>0</v>
      </c>
      <c r="EK38" s="59">
        <v>0</v>
      </c>
      <c r="EL38" s="59">
        <v>6.6970000000000001</v>
      </c>
      <c r="EM38" s="59">
        <v>0</v>
      </c>
      <c r="EN38" s="59">
        <v>0.64200000000000002</v>
      </c>
      <c r="EO38" s="59">
        <v>7.3390000000000004</v>
      </c>
      <c r="EP38" s="59">
        <v>0</v>
      </c>
      <c r="EQ38" s="59">
        <v>7.3390000000000004</v>
      </c>
      <c r="ER38" s="59">
        <v>33.677</v>
      </c>
      <c r="ES38" s="59">
        <v>26.702000000000002</v>
      </c>
      <c r="ET38" s="59">
        <v>6.9930000000000003</v>
      </c>
      <c r="EU38" s="59">
        <v>67.372</v>
      </c>
      <c r="EV38" s="59">
        <v>0.59099999999999997</v>
      </c>
      <c r="EW38" s="59">
        <v>67.962999999999994</v>
      </c>
      <c r="EX38" s="59">
        <v>21.288</v>
      </c>
      <c r="EY38" s="59">
        <v>67.501999999999995</v>
      </c>
      <c r="EZ38" s="59">
        <v>48.02</v>
      </c>
      <c r="FA38" s="59">
        <v>136.81</v>
      </c>
      <c r="FB38" s="59">
        <v>19.658999999999999</v>
      </c>
      <c r="FC38" s="59">
        <v>156.46899999999999</v>
      </c>
      <c r="FD38" s="59">
        <v>1.8220000000000001</v>
      </c>
      <c r="FE38" s="59">
        <v>19.167999999999999</v>
      </c>
      <c r="FF38" s="59">
        <v>48.73</v>
      </c>
      <c r="FG38" s="59">
        <v>69.72</v>
      </c>
      <c r="FH38" s="59">
        <v>39.296999999999997</v>
      </c>
      <c r="FI38" s="59">
        <v>109.017</v>
      </c>
      <c r="FJ38" s="59">
        <v>0.80700000000000005</v>
      </c>
      <c r="FK38" s="59">
        <v>0</v>
      </c>
      <c r="FL38" s="59">
        <v>2.0059999999999998</v>
      </c>
      <c r="FM38" s="59">
        <v>2.8130000000000002</v>
      </c>
      <c r="FN38" s="59">
        <v>20.053000000000001</v>
      </c>
      <c r="FO38" s="59">
        <v>22.866</v>
      </c>
      <c r="FP38" s="59">
        <v>0</v>
      </c>
      <c r="FQ38" s="59">
        <v>0</v>
      </c>
      <c r="FR38" s="59">
        <v>0</v>
      </c>
      <c r="FS38" s="59">
        <v>0</v>
      </c>
      <c r="FT38" s="59">
        <v>0</v>
      </c>
      <c r="FU38" s="59">
        <v>0</v>
      </c>
      <c r="FV38" s="59">
        <v>64.290000000000006</v>
      </c>
      <c r="FW38" s="59">
        <v>113.373</v>
      </c>
      <c r="FX38" s="59">
        <v>106.392</v>
      </c>
      <c r="FY38" s="59">
        <v>284.05399999999997</v>
      </c>
      <c r="FZ38" s="59">
        <v>79.599999999999994</v>
      </c>
      <c r="GA38" s="59">
        <v>363.654</v>
      </c>
      <c r="GB38" s="59">
        <v>9.4E-2</v>
      </c>
      <c r="GC38" s="59">
        <v>0</v>
      </c>
      <c r="GD38" s="59">
        <v>0</v>
      </c>
      <c r="GE38" s="59">
        <v>9.4E-2</v>
      </c>
      <c r="GF38" s="59">
        <v>0</v>
      </c>
      <c r="GG38" s="59">
        <v>9.4E-2</v>
      </c>
      <c r="GH38" s="59">
        <v>0.41399999999999998</v>
      </c>
      <c r="GI38" s="59">
        <v>0.34499999999999997</v>
      </c>
      <c r="GJ38" s="59">
        <v>0</v>
      </c>
      <c r="GK38" s="59">
        <v>0.75900000000000001</v>
      </c>
      <c r="GL38" s="59">
        <v>0</v>
      </c>
      <c r="GM38" s="59">
        <v>0.75900000000000001</v>
      </c>
      <c r="GN38" s="59">
        <v>1.3080000000000001</v>
      </c>
      <c r="GO38" s="59">
        <v>3.5419999999999998</v>
      </c>
      <c r="GP38" s="59">
        <v>0.51900000000000002</v>
      </c>
      <c r="GQ38" s="59">
        <v>5.3680000000000003</v>
      </c>
      <c r="GR38" s="59">
        <v>0</v>
      </c>
      <c r="GS38" s="59">
        <v>5.3680000000000003</v>
      </c>
      <c r="GT38" s="59">
        <v>2.3180000000000001</v>
      </c>
      <c r="GU38" s="59">
        <v>5.6029999999999998</v>
      </c>
      <c r="GV38" s="59">
        <v>2.7989999999999999</v>
      </c>
      <c r="GW38" s="59">
        <v>10.718999999999999</v>
      </c>
      <c r="GX38" s="59">
        <v>0</v>
      </c>
      <c r="GY38" s="59">
        <v>10.718999999999999</v>
      </c>
      <c r="GZ38" s="59">
        <v>0.75</v>
      </c>
      <c r="HA38" s="59">
        <v>0</v>
      </c>
      <c r="HB38" s="59">
        <v>3.5139999999999998</v>
      </c>
      <c r="HC38" s="59">
        <v>4.2640000000000002</v>
      </c>
      <c r="HD38" s="59">
        <v>0.88</v>
      </c>
      <c r="HE38" s="59">
        <v>5.1440000000000001</v>
      </c>
      <c r="HF38" s="59">
        <v>0</v>
      </c>
      <c r="HG38" s="59">
        <v>0</v>
      </c>
      <c r="HH38" s="59">
        <v>0</v>
      </c>
      <c r="HI38" s="59">
        <v>0</v>
      </c>
      <c r="HJ38" s="59">
        <v>1.2549999999999999</v>
      </c>
      <c r="HK38" s="59">
        <v>1.2549999999999999</v>
      </c>
      <c r="HL38" s="59">
        <v>0</v>
      </c>
      <c r="HM38" s="59">
        <v>0</v>
      </c>
      <c r="HN38" s="59">
        <v>0</v>
      </c>
      <c r="HO38" s="59">
        <v>0</v>
      </c>
      <c r="HP38" s="59">
        <v>0</v>
      </c>
      <c r="HQ38" s="59">
        <v>0</v>
      </c>
      <c r="HR38" s="59">
        <v>4.8840000000000003</v>
      </c>
      <c r="HS38" s="59">
        <v>9.4890000000000008</v>
      </c>
      <c r="HT38" s="59">
        <v>6.8310000000000004</v>
      </c>
      <c r="HU38" s="59">
        <v>21.204000000000001</v>
      </c>
      <c r="HV38" s="59">
        <v>2.1349999999999998</v>
      </c>
      <c r="HW38" s="59">
        <v>23.34</v>
      </c>
      <c r="HX38" s="59">
        <v>1.4770000000000001</v>
      </c>
      <c r="HY38" s="59">
        <v>0</v>
      </c>
      <c r="HZ38" s="59">
        <v>0</v>
      </c>
      <c r="IA38" s="59">
        <v>1.4770000000000001</v>
      </c>
      <c r="IB38" s="59">
        <v>0</v>
      </c>
      <c r="IC38" s="59">
        <v>1.4770000000000001</v>
      </c>
      <c r="ID38" s="59">
        <v>8.4610000000000003</v>
      </c>
      <c r="IE38" s="59">
        <v>0.66800000000000004</v>
      </c>
      <c r="IF38" s="59">
        <v>0</v>
      </c>
      <c r="IG38" s="59">
        <v>9.1289999999999996</v>
      </c>
      <c r="IH38" s="59">
        <v>0</v>
      </c>
      <c r="II38" s="59">
        <v>9.1289999999999996</v>
      </c>
      <c r="IJ38" s="59">
        <v>37.597999999999999</v>
      </c>
      <c r="IK38" s="59">
        <v>10.955</v>
      </c>
      <c r="IL38" s="59">
        <v>1.268</v>
      </c>
      <c r="IM38" s="59">
        <v>49.820999999999998</v>
      </c>
      <c r="IN38" s="59">
        <v>0</v>
      </c>
      <c r="IO38" s="59">
        <v>49.820999999999998</v>
      </c>
      <c r="IP38" s="59">
        <v>13.148999999999999</v>
      </c>
      <c r="IQ38" s="59">
        <v>17.562999999999999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Y38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defaultColWidth="14.7109375" defaultRowHeight="11.25"/>
  <cols>
    <col min="1" max="16384" width="14.7109375" style="1"/>
  </cols>
  <sheetData>
    <row r="1" spans="1:77" s="2" customFormat="1" ht="99.95" customHeight="1">
      <c r="B1" s="3" t="s">
        <v>1013</v>
      </c>
      <c r="C1" s="3" t="s">
        <v>1014</v>
      </c>
      <c r="D1" s="3" t="s">
        <v>1015</v>
      </c>
      <c r="E1" s="3" t="s">
        <v>1016</v>
      </c>
      <c r="F1" s="3" t="s">
        <v>1017</v>
      </c>
      <c r="G1" s="3" t="s">
        <v>1018</v>
      </c>
      <c r="H1" s="3" t="s">
        <v>1019</v>
      </c>
      <c r="I1" s="3" t="s">
        <v>1020</v>
      </c>
      <c r="J1" s="3" t="s">
        <v>1021</v>
      </c>
      <c r="K1" s="3" t="s">
        <v>1022</v>
      </c>
      <c r="L1" s="3" t="s">
        <v>1023</v>
      </c>
      <c r="M1" s="3" t="s">
        <v>1024</v>
      </c>
      <c r="N1" s="3" t="s">
        <v>1025</v>
      </c>
      <c r="O1" s="3" t="s">
        <v>1026</v>
      </c>
      <c r="P1" s="3" t="s">
        <v>1027</v>
      </c>
      <c r="Q1" s="3" t="s">
        <v>1028</v>
      </c>
      <c r="R1" s="3" t="s">
        <v>1029</v>
      </c>
      <c r="S1" s="3" t="s">
        <v>1030</v>
      </c>
      <c r="T1" s="3" t="s">
        <v>1031</v>
      </c>
      <c r="U1" s="3" t="s">
        <v>1032</v>
      </c>
      <c r="V1" s="3" t="s">
        <v>1033</v>
      </c>
      <c r="W1" s="3" t="s">
        <v>1034</v>
      </c>
      <c r="X1" s="3" t="s">
        <v>1035</v>
      </c>
      <c r="Y1" s="3" t="s">
        <v>1036</v>
      </c>
      <c r="Z1" s="3" t="s">
        <v>1037</v>
      </c>
      <c r="AA1" s="3" t="s">
        <v>1038</v>
      </c>
      <c r="AB1" s="3" t="s">
        <v>1039</v>
      </c>
      <c r="AC1" s="3" t="s">
        <v>1040</v>
      </c>
      <c r="AD1" s="3" t="s">
        <v>1041</v>
      </c>
      <c r="AE1" s="3" t="s">
        <v>1042</v>
      </c>
      <c r="AF1" s="3" t="s">
        <v>1043</v>
      </c>
      <c r="AG1" s="3" t="s">
        <v>1044</v>
      </c>
      <c r="AH1" s="3" t="s">
        <v>1045</v>
      </c>
      <c r="AI1" s="3" t="s">
        <v>1046</v>
      </c>
      <c r="AJ1" s="3" t="s">
        <v>1047</v>
      </c>
      <c r="AK1" s="3" t="s">
        <v>1048</v>
      </c>
      <c r="AL1" s="3" t="s">
        <v>1049</v>
      </c>
      <c r="AM1" s="3" t="s">
        <v>1050</v>
      </c>
      <c r="AN1" s="3" t="s">
        <v>1051</v>
      </c>
      <c r="AO1" s="3" t="s">
        <v>1052</v>
      </c>
      <c r="AP1" s="3" t="s">
        <v>1053</v>
      </c>
      <c r="AQ1" s="3" t="s">
        <v>1054</v>
      </c>
      <c r="AR1" s="3" t="s">
        <v>1055</v>
      </c>
      <c r="AS1" s="3" t="s">
        <v>1056</v>
      </c>
      <c r="AT1" s="3" t="s">
        <v>1057</v>
      </c>
      <c r="AU1" s="3" t="s">
        <v>1058</v>
      </c>
      <c r="AV1" s="3" t="s">
        <v>1059</v>
      </c>
      <c r="AW1" s="3" t="s">
        <v>1060</v>
      </c>
      <c r="AX1" s="3" t="s">
        <v>1061</v>
      </c>
      <c r="AY1" s="3" t="s">
        <v>1062</v>
      </c>
      <c r="AZ1" s="3" t="s">
        <v>1063</v>
      </c>
      <c r="BA1" s="3" t="s">
        <v>1064</v>
      </c>
      <c r="BB1" s="3" t="s">
        <v>1065</v>
      </c>
      <c r="BC1" s="3" t="s">
        <v>1066</v>
      </c>
      <c r="BD1" s="3" t="s">
        <v>1067</v>
      </c>
      <c r="BE1" s="3" t="s">
        <v>1068</v>
      </c>
      <c r="BF1" s="3" t="s">
        <v>1069</v>
      </c>
      <c r="BG1" s="3" t="s">
        <v>1070</v>
      </c>
      <c r="BH1" s="3" t="s">
        <v>1071</v>
      </c>
      <c r="BI1" s="3" t="s">
        <v>1072</v>
      </c>
      <c r="BJ1" s="3" t="s">
        <v>1073</v>
      </c>
      <c r="BK1" s="3" t="s">
        <v>1074</v>
      </c>
      <c r="BL1" s="3" t="s">
        <v>1075</v>
      </c>
      <c r="BM1" s="3" t="s">
        <v>1076</v>
      </c>
      <c r="BN1" s="3" t="s">
        <v>1077</v>
      </c>
      <c r="BO1" s="3" t="s">
        <v>1078</v>
      </c>
      <c r="BP1" s="3" t="s">
        <v>1079</v>
      </c>
      <c r="BQ1" s="3" t="s">
        <v>1080</v>
      </c>
      <c r="BR1" s="3" t="s">
        <v>1081</v>
      </c>
      <c r="BS1" s="3" t="s">
        <v>1082</v>
      </c>
      <c r="BT1" s="3" t="s">
        <v>1083</v>
      </c>
      <c r="BU1" s="3" t="s">
        <v>1084</v>
      </c>
      <c r="BV1" s="3" t="s">
        <v>1085</v>
      </c>
      <c r="BW1" s="3" t="s">
        <v>1086</v>
      </c>
      <c r="BX1" s="3" t="s">
        <v>1087</v>
      </c>
      <c r="BY1" s="3" t="s">
        <v>1088</v>
      </c>
    </row>
    <row r="2" spans="1:77">
      <c r="A2" s="4" t="s">
        <v>250</v>
      </c>
      <c r="B2" s="7" t="s">
        <v>259</v>
      </c>
      <c r="C2" s="7" t="s">
        <v>259</v>
      </c>
      <c r="D2" s="7" t="s">
        <v>259</v>
      </c>
      <c r="E2" s="7" t="s">
        <v>259</v>
      </c>
      <c r="F2" s="7" t="s">
        <v>259</v>
      </c>
      <c r="G2" s="7" t="s">
        <v>259</v>
      </c>
      <c r="H2" s="7" t="s">
        <v>259</v>
      </c>
      <c r="I2" s="7" t="s">
        <v>259</v>
      </c>
      <c r="J2" s="7" t="s">
        <v>259</v>
      </c>
      <c r="K2" s="7" t="s">
        <v>259</v>
      </c>
      <c r="L2" s="7" t="s">
        <v>259</v>
      </c>
      <c r="M2" s="7" t="s">
        <v>259</v>
      </c>
      <c r="N2" s="7" t="s">
        <v>259</v>
      </c>
      <c r="O2" s="7" t="s">
        <v>259</v>
      </c>
      <c r="P2" s="7" t="s">
        <v>259</v>
      </c>
      <c r="Q2" s="7" t="s">
        <v>259</v>
      </c>
      <c r="R2" s="7" t="s">
        <v>259</v>
      </c>
      <c r="S2" s="7" t="s">
        <v>259</v>
      </c>
      <c r="T2" s="7" t="s">
        <v>259</v>
      </c>
      <c r="U2" s="7" t="s">
        <v>259</v>
      </c>
      <c r="V2" s="7" t="s">
        <v>259</v>
      </c>
      <c r="W2" s="7" t="s">
        <v>259</v>
      </c>
      <c r="X2" s="7" t="s">
        <v>259</v>
      </c>
      <c r="Y2" s="7" t="s">
        <v>259</v>
      </c>
      <c r="Z2" s="7" t="s">
        <v>259</v>
      </c>
      <c r="AA2" s="7" t="s">
        <v>259</v>
      </c>
      <c r="AB2" s="7" t="s">
        <v>259</v>
      </c>
      <c r="AC2" s="7" t="s">
        <v>259</v>
      </c>
      <c r="AD2" s="7" t="s">
        <v>259</v>
      </c>
      <c r="AE2" s="7" t="s">
        <v>259</v>
      </c>
      <c r="AF2" s="7" t="s">
        <v>259</v>
      </c>
      <c r="AG2" s="7" t="s">
        <v>259</v>
      </c>
      <c r="AH2" s="7" t="s">
        <v>259</v>
      </c>
      <c r="AI2" s="7" t="s">
        <v>259</v>
      </c>
      <c r="AJ2" s="7" t="s">
        <v>259</v>
      </c>
      <c r="AK2" s="7" t="s">
        <v>259</v>
      </c>
      <c r="AL2" s="7" t="s">
        <v>259</v>
      </c>
      <c r="AM2" s="7" t="s">
        <v>259</v>
      </c>
      <c r="AN2" s="7" t="s">
        <v>259</v>
      </c>
      <c r="AO2" s="7" t="s">
        <v>259</v>
      </c>
      <c r="AP2" s="7" t="s">
        <v>259</v>
      </c>
      <c r="AQ2" s="7" t="s">
        <v>259</v>
      </c>
      <c r="AR2" s="7" t="s">
        <v>259</v>
      </c>
      <c r="AS2" s="7" t="s">
        <v>259</v>
      </c>
      <c r="AT2" s="7" t="s">
        <v>259</v>
      </c>
      <c r="AU2" s="7" t="s">
        <v>259</v>
      </c>
      <c r="AV2" s="7" t="s">
        <v>259</v>
      </c>
      <c r="AW2" s="7" t="s">
        <v>259</v>
      </c>
      <c r="AX2" s="7" t="s">
        <v>259</v>
      </c>
      <c r="AY2" s="7" t="s">
        <v>259</v>
      </c>
      <c r="AZ2" s="7" t="s">
        <v>259</v>
      </c>
      <c r="BA2" s="7" t="s">
        <v>259</v>
      </c>
      <c r="BB2" s="7" t="s">
        <v>259</v>
      </c>
      <c r="BC2" s="7" t="s">
        <v>259</v>
      </c>
      <c r="BD2" s="7" t="s">
        <v>259</v>
      </c>
      <c r="BE2" s="7" t="s">
        <v>259</v>
      </c>
      <c r="BF2" s="7" t="s">
        <v>259</v>
      </c>
      <c r="BG2" s="7" t="s">
        <v>259</v>
      </c>
      <c r="BH2" s="7" t="s">
        <v>259</v>
      </c>
      <c r="BI2" s="7" t="s">
        <v>259</v>
      </c>
      <c r="BJ2" s="7" t="s">
        <v>259</v>
      </c>
      <c r="BK2" s="7" t="s">
        <v>259</v>
      </c>
      <c r="BL2" s="7" t="s">
        <v>259</v>
      </c>
      <c r="BM2" s="7" t="s">
        <v>259</v>
      </c>
      <c r="BN2" s="7" t="s">
        <v>259</v>
      </c>
      <c r="BO2" s="7" t="s">
        <v>259</v>
      </c>
      <c r="BP2" s="7" t="s">
        <v>259</v>
      </c>
      <c r="BQ2" s="7" t="s">
        <v>259</v>
      </c>
      <c r="BR2" s="7" t="s">
        <v>259</v>
      </c>
      <c r="BS2" s="7" t="s">
        <v>259</v>
      </c>
      <c r="BT2" s="7" t="s">
        <v>259</v>
      </c>
      <c r="BU2" s="7" t="s">
        <v>259</v>
      </c>
      <c r="BV2" s="7" t="s">
        <v>259</v>
      </c>
      <c r="BW2" s="7" t="s">
        <v>259</v>
      </c>
      <c r="BX2" s="7" t="s">
        <v>259</v>
      </c>
      <c r="BY2" s="7" t="s">
        <v>259</v>
      </c>
    </row>
    <row r="3" spans="1:77">
      <c r="A3" s="4" t="s">
        <v>251</v>
      </c>
      <c r="B3" s="8" t="s">
        <v>260</v>
      </c>
      <c r="C3" s="8" t="s">
        <v>260</v>
      </c>
      <c r="D3" s="8" t="s">
        <v>260</v>
      </c>
      <c r="E3" s="8" t="s">
        <v>260</v>
      </c>
      <c r="F3" s="8" t="s">
        <v>260</v>
      </c>
      <c r="G3" s="8" t="s">
        <v>260</v>
      </c>
      <c r="H3" s="8" t="s">
        <v>260</v>
      </c>
      <c r="I3" s="8" t="s">
        <v>260</v>
      </c>
      <c r="J3" s="8" t="s">
        <v>260</v>
      </c>
      <c r="K3" s="8" t="s">
        <v>260</v>
      </c>
      <c r="L3" s="8" t="s">
        <v>260</v>
      </c>
      <c r="M3" s="8" t="s">
        <v>260</v>
      </c>
      <c r="N3" s="8" t="s">
        <v>260</v>
      </c>
      <c r="O3" s="8" t="s">
        <v>260</v>
      </c>
      <c r="P3" s="8" t="s">
        <v>260</v>
      </c>
      <c r="Q3" s="8" t="s">
        <v>260</v>
      </c>
      <c r="R3" s="8" t="s">
        <v>260</v>
      </c>
      <c r="S3" s="8" t="s">
        <v>260</v>
      </c>
      <c r="T3" s="8" t="s">
        <v>260</v>
      </c>
      <c r="U3" s="8" t="s">
        <v>260</v>
      </c>
      <c r="V3" s="8" t="s">
        <v>260</v>
      </c>
      <c r="W3" s="8" t="s">
        <v>260</v>
      </c>
      <c r="X3" s="8" t="s">
        <v>260</v>
      </c>
      <c r="Y3" s="8" t="s">
        <v>260</v>
      </c>
      <c r="Z3" s="8" t="s">
        <v>260</v>
      </c>
      <c r="AA3" s="8" t="s">
        <v>260</v>
      </c>
      <c r="AB3" s="8" t="s">
        <v>260</v>
      </c>
      <c r="AC3" s="8" t="s">
        <v>260</v>
      </c>
      <c r="AD3" s="8" t="s">
        <v>260</v>
      </c>
      <c r="AE3" s="8" t="s">
        <v>260</v>
      </c>
      <c r="AF3" s="8" t="s">
        <v>260</v>
      </c>
      <c r="AG3" s="8" t="s">
        <v>260</v>
      </c>
      <c r="AH3" s="8" t="s">
        <v>260</v>
      </c>
      <c r="AI3" s="8" t="s">
        <v>260</v>
      </c>
      <c r="AJ3" s="8" t="s">
        <v>260</v>
      </c>
      <c r="AK3" s="8" t="s">
        <v>260</v>
      </c>
      <c r="AL3" s="8" t="s">
        <v>260</v>
      </c>
      <c r="AM3" s="8" t="s">
        <v>260</v>
      </c>
      <c r="AN3" s="8" t="s">
        <v>260</v>
      </c>
      <c r="AO3" s="8" t="s">
        <v>260</v>
      </c>
      <c r="AP3" s="8" t="s">
        <v>260</v>
      </c>
      <c r="AQ3" s="8" t="s">
        <v>260</v>
      </c>
      <c r="AR3" s="8" t="s">
        <v>260</v>
      </c>
      <c r="AS3" s="8" t="s">
        <v>260</v>
      </c>
      <c r="AT3" s="8" t="s">
        <v>260</v>
      </c>
      <c r="AU3" s="8" t="s">
        <v>260</v>
      </c>
      <c r="AV3" s="8" t="s">
        <v>260</v>
      </c>
      <c r="AW3" s="8" t="s">
        <v>260</v>
      </c>
      <c r="AX3" s="8" t="s">
        <v>260</v>
      </c>
      <c r="AY3" s="8" t="s">
        <v>260</v>
      </c>
      <c r="AZ3" s="8" t="s">
        <v>260</v>
      </c>
      <c r="BA3" s="8" t="s">
        <v>260</v>
      </c>
      <c r="BB3" s="8" t="s">
        <v>260</v>
      </c>
      <c r="BC3" s="8" t="s">
        <v>260</v>
      </c>
      <c r="BD3" s="8" t="s">
        <v>260</v>
      </c>
      <c r="BE3" s="8" t="s">
        <v>260</v>
      </c>
      <c r="BF3" s="8" t="s">
        <v>260</v>
      </c>
      <c r="BG3" s="8" t="s">
        <v>260</v>
      </c>
      <c r="BH3" s="8" t="s">
        <v>260</v>
      </c>
      <c r="BI3" s="8" t="s">
        <v>260</v>
      </c>
      <c r="BJ3" s="8" t="s">
        <v>260</v>
      </c>
      <c r="BK3" s="8" t="s">
        <v>260</v>
      </c>
      <c r="BL3" s="8" t="s">
        <v>260</v>
      </c>
      <c r="BM3" s="8" t="s">
        <v>260</v>
      </c>
      <c r="BN3" s="8" t="s">
        <v>260</v>
      </c>
      <c r="BO3" s="8" t="s">
        <v>260</v>
      </c>
      <c r="BP3" s="8" t="s">
        <v>260</v>
      </c>
      <c r="BQ3" s="8" t="s">
        <v>260</v>
      </c>
      <c r="BR3" s="8" t="s">
        <v>260</v>
      </c>
      <c r="BS3" s="8" t="s">
        <v>260</v>
      </c>
      <c r="BT3" s="8" t="s">
        <v>260</v>
      </c>
      <c r="BU3" s="8" t="s">
        <v>260</v>
      </c>
      <c r="BV3" s="8" t="s">
        <v>260</v>
      </c>
      <c r="BW3" s="8" t="s">
        <v>260</v>
      </c>
      <c r="BX3" s="8" t="s">
        <v>260</v>
      </c>
      <c r="BY3" s="8" t="s">
        <v>260</v>
      </c>
    </row>
    <row r="4" spans="1:77">
      <c r="A4" s="4" t="s">
        <v>252</v>
      </c>
      <c r="B4" s="8" t="s">
        <v>261</v>
      </c>
      <c r="C4" s="8" t="s">
        <v>261</v>
      </c>
      <c r="D4" s="8" t="s">
        <v>261</v>
      </c>
      <c r="E4" s="8" t="s">
        <v>261</v>
      </c>
      <c r="F4" s="8" t="s">
        <v>261</v>
      </c>
      <c r="G4" s="8" t="s">
        <v>261</v>
      </c>
      <c r="H4" s="8" t="s">
        <v>261</v>
      </c>
      <c r="I4" s="8" t="s">
        <v>261</v>
      </c>
      <c r="J4" s="8" t="s">
        <v>261</v>
      </c>
      <c r="K4" s="8" t="s">
        <v>261</v>
      </c>
      <c r="L4" s="8" t="s">
        <v>261</v>
      </c>
      <c r="M4" s="8" t="s">
        <v>261</v>
      </c>
      <c r="N4" s="8" t="s">
        <v>261</v>
      </c>
      <c r="O4" s="8" t="s">
        <v>261</v>
      </c>
      <c r="P4" s="8" t="s">
        <v>261</v>
      </c>
      <c r="Q4" s="8" t="s">
        <v>261</v>
      </c>
      <c r="R4" s="8" t="s">
        <v>261</v>
      </c>
      <c r="S4" s="8" t="s">
        <v>261</v>
      </c>
      <c r="T4" s="8" t="s">
        <v>261</v>
      </c>
      <c r="U4" s="8" t="s">
        <v>261</v>
      </c>
      <c r="V4" s="8" t="s">
        <v>261</v>
      </c>
      <c r="W4" s="8" t="s">
        <v>261</v>
      </c>
      <c r="X4" s="8" t="s">
        <v>261</v>
      </c>
      <c r="Y4" s="8" t="s">
        <v>261</v>
      </c>
      <c r="Z4" s="8" t="s">
        <v>261</v>
      </c>
      <c r="AA4" s="8" t="s">
        <v>261</v>
      </c>
      <c r="AB4" s="8" t="s">
        <v>261</v>
      </c>
      <c r="AC4" s="8" t="s">
        <v>261</v>
      </c>
      <c r="AD4" s="8" t="s">
        <v>261</v>
      </c>
      <c r="AE4" s="8" t="s">
        <v>261</v>
      </c>
      <c r="AF4" s="8" t="s">
        <v>261</v>
      </c>
      <c r="AG4" s="8" t="s">
        <v>261</v>
      </c>
      <c r="AH4" s="8" t="s">
        <v>261</v>
      </c>
      <c r="AI4" s="8" t="s">
        <v>261</v>
      </c>
      <c r="AJ4" s="8" t="s">
        <v>261</v>
      </c>
      <c r="AK4" s="8" t="s">
        <v>261</v>
      </c>
      <c r="AL4" s="8" t="s">
        <v>261</v>
      </c>
      <c r="AM4" s="8" t="s">
        <v>261</v>
      </c>
      <c r="AN4" s="8" t="s">
        <v>261</v>
      </c>
      <c r="AO4" s="8" t="s">
        <v>261</v>
      </c>
      <c r="AP4" s="8" t="s">
        <v>261</v>
      </c>
      <c r="AQ4" s="8" t="s">
        <v>261</v>
      </c>
      <c r="AR4" s="8" t="s">
        <v>261</v>
      </c>
      <c r="AS4" s="8" t="s">
        <v>261</v>
      </c>
      <c r="AT4" s="8" t="s">
        <v>261</v>
      </c>
      <c r="AU4" s="8" t="s">
        <v>261</v>
      </c>
      <c r="AV4" s="8" t="s">
        <v>261</v>
      </c>
      <c r="AW4" s="8" t="s">
        <v>261</v>
      </c>
      <c r="AX4" s="8" t="s">
        <v>261</v>
      </c>
      <c r="AY4" s="8" t="s">
        <v>261</v>
      </c>
      <c r="AZ4" s="8" t="s">
        <v>261</v>
      </c>
      <c r="BA4" s="8" t="s">
        <v>261</v>
      </c>
      <c r="BB4" s="8" t="s">
        <v>261</v>
      </c>
      <c r="BC4" s="8" t="s">
        <v>261</v>
      </c>
      <c r="BD4" s="8" t="s">
        <v>261</v>
      </c>
      <c r="BE4" s="8" t="s">
        <v>261</v>
      </c>
      <c r="BF4" s="8" t="s">
        <v>261</v>
      </c>
      <c r="BG4" s="8" t="s">
        <v>261</v>
      </c>
      <c r="BH4" s="8" t="s">
        <v>261</v>
      </c>
      <c r="BI4" s="8" t="s">
        <v>261</v>
      </c>
      <c r="BJ4" s="8" t="s">
        <v>261</v>
      </c>
      <c r="BK4" s="8" t="s">
        <v>261</v>
      </c>
      <c r="BL4" s="8" t="s">
        <v>261</v>
      </c>
      <c r="BM4" s="8" t="s">
        <v>261</v>
      </c>
      <c r="BN4" s="8" t="s">
        <v>261</v>
      </c>
      <c r="BO4" s="8" t="s">
        <v>261</v>
      </c>
      <c r="BP4" s="8" t="s">
        <v>261</v>
      </c>
      <c r="BQ4" s="8" t="s">
        <v>261</v>
      </c>
      <c r="BR4" s="8" t="s">
        <v>261</v>
      </c>
      <c r="BS4" s="8" t="s">
        <v>261</v>
      </c>
      <c r="BT4" s="8" t="s">
        <v>261</v>
      </c>
      <c r="BU4" s="8" t="s">
        <v>261</v>
      </c>
      <c r="BV4" s="8" t="s">
        <v>261</v>
      </c>
      <c r="BW4" s="8" t="s">
        <v>261</v>
      </c>
      <c r="BX4" s="8" t="s">
        <v>261</v>
      </c>
      <c r="BY4" s="8" t="s">
        <v>261</v>
      </c>
    </row>
    <row r="5" spans="1:77">
      <c r="A5" s="4" t="s">
        <v>253</v>
      </c>
      <c r="B5" s="8" t="s">
        <v>262</v>
      </c>
      <c r="C5" s="8" t="s">
        <v>262</v>
      </c>
      <c r="D5" s="8" t="s">
        <v>262</v>
      </c>
      <c r="E5" s="8" t="s">
        <v>262</v>
      </c>
      <c r="F5" s="8" t="s">
        <v>262</v>
      </c>
      <c r="G5" s="8" t="s">
        <v>262</v>
      </c>
      <c r="H5" s="8" t="s">
        <v>262</v>
      </c>
      <c r="I5" s="8" t="s">
        <v>262</v>
      </c>
      <c r="J5" s="8" t="s">
        <v>262</v>
      </c>
      <c r="K5" s="8" t="s">
        <v>262</v>
      </c>
      <c r="L5" s="8" t="s">
        <v>262</v>
      </c>
      <c r="M5" s="8" t="s">
        <v>262</v>
      </c>
      <c r="N5" s="8" t="s">
        <v>262</v>
      </c>
      <c r="O5" s="8" t="s">
        <v>262</v>
      </c>
      <c r="P5" s="8" t="s">
        <v>262</v>
      </c>
      <c r="Q5" s="8" t="s">
        <v>262</v>
      </c>
      <c r="R5" s="8" t="s">
        <v>262</v>
      </c>
      <c r="S5" s="8" t="s">
        <v>262</v>
      </c>
      <c r="T5" s="8" t="s">
        <v>262</v>
      </c>
      <c r="U5" s="8" t="s">
        <v>262</v>
      </c>
      <c r="V5" s="8" t="s">
        <v>262</v>
      </c>
      <c r="W5" s="8" t="s">
        <v>262</v>
      </c>
      <c r="X5" s="8" t="s">
        <v>262</v>
      </c>
      <c r="Y5" s="8" t="s">
        <v>262</v>
      </c>
      <c r="Z5" s="8" t="s">
        <v>262</v>
      </c>
      <c r="AA5" s="8" t="s">
        <v>262</v>
      </c>
      <c r="AB5" s="8" t="s">
        <v>262</v>
      </c>
      <c r="AC5" s="8" t="s">
        <v>262</v>
      </c>
      <c r="AD5" s="8" t="s">
        <v>262</v>
      </c>
      <c r="AE5" s="8" t="s">
        <v>262</v>
      </c>
      <c r="AF5" s="8" t="s">
        <v>262</v>
      </c>
      <c r="AG5" s="8" t="s">
        <v>262</v>
      </c>
      <c r="AH5" s="8" t="s">
        <v>262</v>
      </c>
      <c r="AI5" s="8" t="s">
        <v>262</v>
      </c>
      <c r="AJ5" s="8" t="s">
        <v>262</v>
      </c>
      <c r="AK5" s="8" t="s">
        <v>262</v>
      </c>
      <c r="AL5" s="8" t="s">
        <v>262</v>
      </c>
      <c r="AM5" s="8" t="s">
        <v>262</v>
      </c>
      <c r="AN5" s="8" t="s">
        <v>262</v>
      </c>
      <c r="AO5" s="8" t="s">
        <v>262</v>
      </c>
      <c r="AP5" s="8" t="s">
        <v>262</v>
      </c>
      <c r="AQ5" s="8" t="s">
        <v>262</v>
      </c>
      <c r="AR5" s="8" t="s">
        <v>262</v>
      </c>
      <c r="AS5" s="8" t="s">
        <v>262</v>
      </c>
      <c r="AT5" s="8" t="s">
        <v>262</v>
      </c>
      <c r="AU5" s="8" t="s">
        <v>262</v>
      </c>
      <c r="AV5" s="8" t="s">
        <v>262</v>
      </c>
      <c r="AW5" s="8" t="s">
        <v>262</v>
      </c>
      <c r="AX5" s="8" t="s">
        <v>262</v>
      </c>
      <c r="AY5" s="8" t="s">
        <v>262</v>
      </c>
      <c r="AZ5" s="8" t="s">
        <v>262</v>
      </c>
      <c r="BA5" s="8" t="s">
        <v>262</v>
      </c>
      <c r="BB5" s="8" t="s">
        <v>262</v>
      </c>
      <c r="BC5" s="8" t="s">
        <v>262</v>
      </c>
      <c r="BD5" s="8" t="s">
        <v>262</v>
      </c>
      <c r="BE5" s="8" t="s">
        <v>262</v>
      </c>
      <c r="BF5" s="8" t="s">
        <v>262</v>
      </c>
      <c r="BG5" s="8" t="s">
        <v>262</v>
      </c>
      <c r="BH5" s="8" t="s">
        <v>262</v>
      </c>
      <c r="BI5" s="8" t="s">
        <v>262</v>
      </c>
      <c r="BJ5" s="8" t="s">
        <v>262</v>
      </c>
      <c r="BK5" s="8" t="s">
        <v>262</v>
      </c>
      <c r="BL5" s="8" t="s">
        <v>262</v>
      </c>
      <c r="BM5" s="8" t="s">
        <v>262</v>
      </c>
      <c r="BN5" s="8" t="s">
        <v>262</v>
      </c>
      <c r="BO5" s="8" t="s">
        <v>262</v>
      </c>
      <c r="BP5" s="8" t="s">
        <v>262</v>
      </c>
      <c r="BQ5" s="8" t="s">
        <v>262</v>
      </c>
      <c r="BR5" s="8" t="s">
        <v>262</v>
      </c>
      <c r="BS5" s="8" t="s">
        <v>262</v>
      </c>
      <c r="BT5" s="8" t="s">
        <v>262</v>
      </c>
      <c r="BU5" s="8" t="s">
        <v>262</v>
      </c>
      <c r="BV5" s="8" t="s">
        <v>262</v>
      </c>
      <c r="BW5" s="8" t="s">
        <v>262</v>
      </c>
      <c r="BX5" s="8" t="s">
        <v>262</v>
      </c>
      <c r="BY5" s="8" t="s">
        <v>262</v>
      </c>
    </row>
    <row r="6" spans="1:77">
      <c r="A6" s="4" t="s">
        <v>254</v>
      </c>
      <c r="B6" s="8" t="s">
        <v>1173</v>
      </c>
      <c r="C6" s="8" t="s">
        <v>1173</v>
      </c>
      <c r="D6" s="8" t="s">
        <v>1173</v>
      </c>
      <c r="E6" s="8" t="s">
        <v>1173</v>
      </c>
      <c r="F6" s="8" t="s">
        <v>1173</v>
      </c>
      <c r="G6" s="8" t="s">
        <v>1173</v>
      </c>
      <c r="H6" s="8" t="s">
        <v>1173</v>
      </c>
      <c r="I6" s="8" t="s">
        <v>1173</v>
      </c>
      <c r="J6" s="8" t="s">
        <v>1173</v>
      </c>
      <c r="K6" s="8" t="s">
        <v>1173</v>
      </c>
      <c r="L6" s="8" t="s">
        <v>1173</v>
      </c>
      <c r="M6" s="8" t="s">
        <v>1173</v>
      </c>
      <c r="N6" s="8" t="s">
        <v>1173</v>
      </c>
      <c r="O6" s="8" t="s">
        <v>1173</v>
      </c>
      <c r="P6" s="8" t="s">
        <v>1173</v>
      </c>
      <c r="Q6" s="8" t="s">
        <v>1173</v>
      </c>
      <c r="R6" s="8" t="s">
        <v>1173</v>
      </c>
      <c r="S6" s="8" t="s">
        <v>1173</v>
      </c>
      <c r="T6" s="8" t="s">
        <v>1173</v>
      </c>
      <c r="U6" s="8" t="s">
        <v>1173</v>
      </c>
      <c r="V6" s="8" t="s">
        <v>1173</v>
      </c>
      <c r="W6" s="8" t="s">
        <v>1173</v>
      </c>
      <c r="X6" s="8" t="s">
        <v>1173</v>
      </c>
      <c r="Y6" s="8" t="s">
        <v>1173</v>
      </c>
      <c r="Z6" s="8" t="s">
        <v>1173</v>
      </c>
      <c r="AA6" s="8" t="s">
        <v>1173</v>
      </c>
      <c r="AB6" s="8" t="s">
        <v>1173</v>
      </c>
      <c r="AC6" s="8" t="s">
        <v>1173</v>
      </c>
      <c r="AD6" s="8" t="s">
        <v>1173</v>
      </c>
      <c r="AE6" s="8" t="s">
        <v>1173</v>
      </c>
      <c r="AF6" s="8" t="s">
        <v>1173</v>
      </c>
      <c r="AG6" s="8" t="s">
        <v>1173</v>
      </c>
      <c r="AH6" s="8" t="s">
        <v>1173</v>
      </c>
      <c r="AI6" s="8" t="s">
        <v>1173</v>
      </c>
      <c r="AJ6" s="8" t="s">
        <v>1173</v>
      </c>
      <c r="AK6" s="8" t="s">
        <v>1173</v>
      </c>
      <c r="AL6" s="8" t="s">
        <v>1173</v>
      </c>
      <c r="AM6" s="8" t="s">
        <v>1173</v>
      </c>
      <c r="AN6" s="8" t="s">
        <v>1173</v>
      </c>
      <c r="AO6" s="8" t="s">
        <v>1173</v>
      </c>
      <c r="AP6" s="8" t="s">
        <v>1173</v>
      </c>
      <c r="AQ6" s="8" t="s">
        <v>1173</v>
      </c>
      <c r="AR6" s="8" t="s">
        <v>1173</v>
      </c>
      <c r="AS6" s="8" t="s">
        <v>1173</v>
      </c>
      <c r="AT6" s="8" t="s">
        <v>1173</v>
      </c>
      <c r="AU6" s="8" t="s">
        <v>1173</v>
      </c>
      <c r="AV6" s="8" t="s">
        <v>1173</v>
      </c>
      <c r="AW6" s="8" t="s">
        <v>1173</v>
      </c>
      <c r="AX6" s="8" t="s">
        <v>1173</v>
      </c>
      <c r="AY6" s="8" t="s">
        <v>1173</v>
      </c>
      <c r="AZ6" s="8" t="s">
        <v>1173</v>
      </c>
      <c r="BA6" s="8" t="s">
        <v>1173</v>
      </c>
      <c r="BB6" s="8" t="s">
        <v>1173</v>
      </c>
      <c r="BC6" s="8" t="s">
        <v>1173</v>
      </c>
      <c r="BD6" s="8" t="s">
        <v>1173</v>
      </c>
      <c r="BE6" s="8" t="s">
        <v>1173</v>
      </c>
      <c r="BF6" s="8" t="s">
        <v>1173</v>
      </c>
      <c r="BG6" s="8" t="s">
        <v>1173</v>
      </c>
      <c r="BH6" s="8" t="s">
        <v>1173</v>
      </c>
      <c r="BI6" s="8" t="s">
        <v>1173</v>
      </c>
      <c r="BJ6" s="8" t="s">
        <v>1173</v>
      </c>
      <c r="BK6" s="8" t="s">
        <v>1173</v>
      </c>
      <c r="BL6" s="8" t="s">
        <v>1173</v>
      </c>
      <c r="BM6" s="8" t="s">
        <v>1173</v>
      </c>
      <c r="BN6" s="8" t="s">
        <v>1173</v>
      </c>
      <c r="BO6" s="8" t="s">
        <v>1173</v>
      </c>
      <c r="BP6" s="8" t="s">
        <v>1173</v>
      </c>
      <c r="BQ6" s="8" t="s">
        <v>1173</v>
      </c>
      <c r="BR6" s="8" t="s">
        <v>1173</v>
      </c>
      <c r="BS6" s="8" t="s">
        <v>1173</v>
      </c>
      <c r="BT6" s="8" t="s">
        <v>1173</v>
      </c>
      <c r="BU6" s="8" t="s">
        <v>1173</v>
      </c>
      <c r="BV6" s="8" t="s">
        <v>1173</v>
      </c>
      <c r="BW6" s="8" t="s">
        <v>1173</v>
      </c>
      <c r="BX6" s="8" t="s">
        <v>1173</v>
      </c>
      <c r="BY6" s="8" t="s">
        <v>1173</v>
      </c>
    </row>
    <row r="7" spans="1:77" s="6" customFormat="1">
      <c r="A7" s="5" t="s">
        <v>255</v>
      </c>
      <c r="B7" s="6">
        <v>38504</v>
      </c>
      <c r="C7" s="6">
        <v>38504</v>
      </c>
      <c r="D7" s="6">
        <v>38504</v>
      </c>
      <c r="E7" s="6">
        <v>38504</v>
      </c>
      <c r="F7" s="6">
        <v>38504</v>
      </c>
      <c r="G7" s="6">
        <v>38504</v>
      </c>
      <c r="H7" s="6">
        <v>38504</v>
      </c>
      <c r="I7" s="6">
        <v>38504</v>
      </c>
      <c r="J7" s="6">
        <v>38504</v>
      </c>
      <c r="K7" s="6">
        <v>38504</v>
      </c>
      <c r="L7" s="6">
        <v>38504</v>
      </c>
      <c r="M7" s="6">
        <v>38504</v>
      </c>
      <c r="N7" s="6">
        <v>38504</v>
      </c>
      <c r="O7" s="6">
        <v>38504</v>
      </c>
      <c r="P7" s="6">
        <v>38504</v>
      </c>
      <c r="Q7" s="6">
        <v>38504</v>
      </c>
      <c r="R7" s="6">
        <v>38504</v>
      </c>
      <c r="S7" s="6">
        <v>38504</v>
      </c>
      <c r="T7" s="6">
        <v>38504</v>
      </c>
      <c r="U7" s="6">
        <v>38504</v>
      </c>
      <c r="V7" s="6">
        <v>38504</v>
      </c>
      <c r="W7" s="6">
        <v>38504</v>
      </c>
      <c r="X7" s="6">
        <v>38504</v>
      </c>
      <c r="Y7" s="6">
        <v>38504</v>
      </c>
      <c r="Z7" s="6">
        <v>38504</v>
      </c>
      <c r="AA7" s="6">
        <v>38504</v>
      </c>
      <c r="AB7" s="6">
        <v>38504</v>
      </c>
      <c r="AC7" s="6">
        <v>38504</v>
      </c>
      <c r="AD7" s="6">
        <v>38504</v>
      </c>
      <c r="AE7" s="6">
        <v>38504</v>
      </c>
      <c r="AF7" s="6">
        <v>38504</v>
      </c>
      <c r="AG7" s="6">
        <v>38504</v>
      </c>
      <c r="AH7" s="6">
        <v>38504</v>
      </c>
      <c r="AI7" s="6">
        <v>38504</v>
      </c>
      <c r="AJ7" s="6">
        <v>38504</v>
      </c>
      <c r="AK7" s="6">
        <v>38504</v>
      </c>
      <c r="AL7" s="6">
        <v>38504</v>
      </c>
      <c r="AM7" s="6">
        <v>38504</v>
      </c>
      <c r="AN7" s="6">
        <v>38504</v>
      </c>
      <c r="AO7" s="6">
        <v>38504</v>
      </c>
      <c r="AP7" s="6">
        <v>38504</v>
      </c>
      <c r="AQ7" s="6">
        <v>38504</v>
      </c>
      <c r="AR7" s="6">
        <v>38504</v>
      </c>
      <c r="AS7" s="6">
        <v>38504</v>
      </c>
      <c r="AT7" s="6">
        <v>38504</v>
      </c>
      <c r="AU7" s="6">
        <v>38504</v>
      </c>
      <c r="AV7" s="6">
        <v>38504</v>
      </c>
      <c r="AW7" s="6">
        <v>38504</v>
      </c>
      <c r="AX7" s="6">
        <v>38504</v>
      </c>
      <c r="AY7" s="6">
        <v>38504</v>
      </c>
      <c r="AZ7" s="6">
        <v>38504</v>
      </c>
      <c r="BA7" s="6">
        <v>38504</v>
      </c>
      <c r="BB7" s="6">
        <v>38504</v>
      </c>
      <c r="BC7" s="6">
        <v>38504</v>
      </c>
      <c r="BD7" s="6">
        <v>38504</v>
      </c>
      <c r="BE7" s="6">
        <v>38504</v>
      </c>
      <c r="BF7" s="6">
        <v>38504</v>
      </c>
      <c r="BG7" s="6">
        <v>38504</v>
      </c>
      <c r="BH7" s="6">
        <v>38504</v>
      </c>
      <c r="BI7" s="6">
        <v>38504</v>
      </c>
      <c r="BJ7" s="6">
        <v>38504</v>
      </c>
      <c r="BK7" s="6">
        <v>38504</v>
      </c>
      <c r="BL7" s="6">
        <v>38504</v>
      </c>
      <c r="BM7" s="6">
        <v>38504</v>
      </c>
      <c r="BN7" s="6">
        <v>38504</v>
      </c>
      <c r="BO7" s="6">
        <v>38504</v>
      </c>
      <c r="BP7" s="6">
        <v>38504</v>
      </c>
      <c r="BQ7" s="6">
        <v>38504</v>
      </c>
      <c r="BR7" s="6">
        <v>38504</v>
      </c>
      <c r="BS7" s="6">
        <v>38504</v>
      </c>
      <c r="BT7" s="6">
        <v>38504</v>
      </c>
      <c r="BU7" s="6">
        <v>38504</v>
      </c>
      <c r="BV7" s="6">
        <v>38504</v>
      </c>
      <c r="BW7" s="6">
        <v>38504</v>
      </c>
      <c r="BX7" s="6">
        <v>38504</v>
      </c>
      <c r="BY7" s="6">
        <v>38504</v>
      </c>
    </row>
    <row r="8" spans="1:77" s="6" customFormat="1">
      <c r="A8" s="5" t="s">
        <v>256</v>
      </c>
      <c r="B8" s="6">
        <v>44713</v>
      </c>
      <c r="C8" s="6">
        <v>44713</v>
      </c>
      <c r="D8" s="6">
        <v>44713</v>
      </c>
      <c r="E8" s="6">
        <v>44713</v>
      </c>
      <c r="F8" s="6">
        <v>44713</v>
      </c>
      <c r="G8" s="6">
        <v>44713</v>
      </c>
      <c r="H8" s="6">
        <v>44713</v>
      </c>
      <c r="I8" s="6">
        <v>44713</v>
      </c>
      <c r="J8" s="6">
        <v>44713</v>
      </c>
      <c r="K8" s="6">
        <v>44713</v>
      </c>
      <c r="L8" s="6">
        <v>44713</v>
      </c>
      <c r="M8" s="6">
        <v>44713</v>
      </c>
      <c r="N8" s="6">
        <v>44713</v>
      </c>
      <c r="O8" s="6">
        <v>44713</v>
      </c>
      <c r="P8" s="6">
        <v>44713</v>
      </c>
      <c r="Q8" s="6">
        <v>44713</v>
      </c>
      <c r="R8" s="6">
        <v>44713</v>
      </c>
      <c r="S8" s="6">
        <v>44713</v>
      </c>
      <c r="T8" s="6">
        <v>44713</v>
      </c>
      <c r="U8" s="6">
        <v>44713</v>
      </c>
      <c r="V8" s="6">
        <v>44713</v>
      </c>
      <c r="W8" s="6">
        <v>44713</v>
      </c>
      <c r="X8" s="6">
        <v>44713</v>
      </c>
      <c r="Y8" s="6">
        <v>44713</v>
      </c>
      <c r="Z8" s="6">
        <v>44713</v>
      </c>
      <c r="AA8" s="6">
        <v>44713</v>
      </c>
      <c r="AB8" s="6">
        <v>44713</v>
      </c>
      <c r="AC8" s="6">
        <v>44713</v>
      </c>
      <c r="AD8" s="6">
        <v>44713</v>
      </c>
      <c r="AE8" s="6">
        <v>44713</v>
      </c>
      <c r="AF8" s="6">
        <v>44713</v>
      </c>
      <c r="AG8" s="6">
        <v>44713</v>
      </c>
      <c r="AH8" s="6">
        <v>44713</v>
      </c>
      <c r="AI8" s="6">
        <v>44713</v>
      </c>
      <c r="AJ8" s="6">
        <v>44713</v>
      </c>
      <c r="AK8" s="6">
        <v>44713</v>
      </c>
      <c r="AL8" s="6">
        <v>44713</v>
      </c>
      <c r="AM8" s="6">
        <v>44713</v>
      </c>
      <c r="AN8" s="6">
        <v>44713</v>
      </c>
      <c r="AO8" s="6">
        <v>44713</v>
      </c>
      <c r="AP8" s="6">
        <v>44713</v>
      </c>
      <c r="AQ8" s="6">
        <v>44713</v>
      </c>
      <c r="AR8" s="6">
        <v>44713</v>
      </c>
      <c r="AS8" s="6">
        <v>44713</v>
      </c>
      <c r="AT8" s="6">
        <v>44713</v>
      </c>
      <c r="AU8" s="6">
        <v>44713</v>
      </c>
      <c r="AV8" s="6">
        <v>44713</v>
      </c>
      <c r="AW8" s="6">
        <v>44713</v>
      </c>
      <c r="AX8" s="6">
        <v>44713</v>
      </c>
      <c r="AY8" s="6">
        <v>44713</v>
      </c>
      <c r="AZ8" s="6">
        <v>44713</v>
      </c>
      <c r="BA8" s="6">
        <v>44713</v>
      </c>
      <c r="BB8" s="6">
        <v>44713</v>
      </c>
      <c r="BC8" s="6">
        <v>44713</v>
      </c>
      <c r="BD8" s="6">
        <v>44713</v>
      </c>
      <c r="BE8" s="6">
        <v>44713</v>
      </c>
      <c r="BF8" s="6">
        <v>44713</v>
      </c>
      <c r="BG8" s="6">
        <v>44713</v>
      </c>
      <c r="BH8" s="6">
        <v>44713</v>
      </c>
      <c r="BI8" s="6">
        <v>44713</v>
      </c>
      <c r="BJ8" s="6">
        <v>44713</v>
      </c>
      <c r="BK8" s="6">
        <v>44713</v>
      </c>
      <c r="BL8" s="6">
        <v>44713</v>
      </c>
      <c r="BM8" s="6">
        <v>44713</v>
      </c>
      <c r="BN8" s="6">
        <v>44713</v>
      </c>
      <c r="BO8" s="6">
        <v>44713</v>
      </c>
      <c r="BP8" s="6">
        <v>44713</v>
      </c>
      <c r="BQ8" s="6">
        <v>44713</v>
      </c>
      <c r="BR8" s="6">
        <v>44713</v>
      </c>
      <c r="BS8" s="6">
        <v>44713</v>
      </c>
      <c r="BT8" s="6">
        <v>44713</v>
      </c>
      <c r="BU8" s="6">
        <v>44713</v>
      </c>
      <c r="BV8" s="6">
        <v>44713</v>
      </c>
      <c r="BW8" s="6">
        <v>44713</v>
      </c>
      <c r="BX8" s="6">
        <v>44713</v>
      </c>
      <c r="BY8" s="6">
        <v>44713</v>
      </c>
    </row>
    <row r="9" spans="1:77">
      <c r="A9" s="4" t="s">
        <v>257</v>
      </c>
      <c r="B9" s="1">
        <v>28</v>
      </c>
      <c r="C9" s="1">
        <v>28</v>
      </c>
      <c r="D9" s="1">
        <v>28</v>
      </c>
      <c r="E9" s="1">
        <v>28</v>
      </c>
      <c r="F9" s="1">
        <v>28</v>
      </c>
      <c r="G9" s="1">
        <v>28</v>
      </c>
      <c r="H9" s="1">
        <v>28</v>
      </c>
      <c r="I9" s="1">
        <v>28</v>
      </c>
      <c r="J9" s="1">
        <v>28</v>
      </c>
      <c r="K9" s="1">
        <v>28</v>
      </c>
      <c r="L9" s="1">
        <v>28</v>
      </c>
      <c r="M9" s="1">
        <v>28</v>
      </c>
      <c r="N9" s="1">
        <v>28</v>
      </c>
      <c r="O9" s="1">
        <v>28</v>
      </c>
      <c r="P9" s="1">
        <v>28</v>
      </c>
      <c r="Q9" s="1">
        <v>28</v>
      </c>
      <c r="R9" s="1">
        <v>28</v>
      </c>
      <c r="S9" s="1">
        <v>28</v>
      </c>
      <c r="T9" s="1">
        <v>28</v>
      </c>
      <c r="U9" s="1">
        <v>28</v>
      </c>
      <c r="V9" s="1">
        <v>28</v>
      </c>
      <c r="W9" s="1">
        <v>28</v>
      </c>
      <c r="X9" s="1">
        <v>28</v>
      </c>
      <c r="Y9" s="1">
        <v>28</v>
      </c>
      <c r="Z9" s="1">
        <v>28</v>
      </c>
      <c r="AA9" s="1">
        <v>28</v>
      </c>
      <c r="AB9" s="1">
        <v>28</v>
      </c>
      <c r="AC9" s="1">
        <v>28</v>
      </c>
      <c r="AD9" s="1">
        <v>28</v>
      </c>
      <c r="AE9" s="1">
        <v>28</v>
      </c>
      <c r="AF9" s="1">
        <v>28</v>
      </c>
      <c r="AG9" s="1">
        <v>28</v>
      </c>
      <c r="AH9" s="1">
        <v>28</v>
      </c>
      <c r="AI9" s="1">
        <v>28</v>
      </c>
      <c r="AJ9" s="1">
        <v>28</v>
      </c>
      <c r="AK9" s="1">
        <v>28</v>
      </c>
      <c r="AL9" s="1">
        <v>28</v>
      </c>
      <c r="AM9" s="1">
        <v>28</v>
      </c>
      <c r="AN9" s="1">
        <v>28</v>
      </c>
      <c r="AO9" s="1">
        <v>28</v>
      </c>
      <c r="AP9" s="1">
        <v>28</v>
      </c>
      <c r="AQ9" s="1">
        <v>28</v>
      </c>
      <c r="AR9" s="1">
        <v>28</v>
      </c>
      <c r="AS9" s="1">
        <v>28</v>
      </c>
      <c r="AT9" s="1">
        <v>28</v>
      </c>
      <c r="AU9" s="1">
        <v>28</v>
      </c>
      <c r="AV9" s="1">
        <v>28</v>
      </c>
      <c r="AW9" s="1">
        <v>28</v>
      </c>
      <c r="AX9" s="1">
        <v>28</v>
      </c>
      <c r="AY9" s="1">
        <v>28</v>
      </c>
      <c r="AZ9" s="1">
        <v>28</v>
      </c>
      <c r="BA9" s="1">
        <v>28</v>
      </c>
      <c r="BB9" s="1">
        <v>28</v>
      </c>
      <c r="BC9" s="1">
        <v>28</v>
      </c>
      <c r="BD9" s="1">
        <v>28</v>
      </c>
      <c r="BE9" s="1">
        <v>28</v>
      </c>
      <c r="BF9" s="1">
        <v>28</v>
      </c>
      <c r="BG9" s="1">
        <v>28</v>
      </c>
      <c r="BH9" s="1">
        <v>28</v>
      </c>
      <c r="BI9" s="1">
        <v>28</v>
      </c>
      <c r="BJ9" s="1">
        <v>28</v>
      </c>
      <c r="BK9" s="1">
        <v>28</v>
      </c>
      <c r="BL9" s="1">
        <v>28</v>
      </c>
      <c r="BM9" s="1">
        <v>28</v>
      </c>
      <c r="BN9" s="1">
        <v>28</v>
      </c>
      <c r="BO9" s="1">
        <v>28</v>
      </c>
      <c r="BP9" s="1">
        <v>28</v>
      </c>
      <c r="BQ9" s="1">
        <v>28</v>
      </c>
      <c r="BR9" s="1">
        <v>28</v>
      </c>
      <c r="BS9" s="1">
        <v>28</v>
      </c>
      <c r="BT9" s="1">
        <v>28</v>
      </c>
      <c r="BU9" s="1">
        <v>28</v>
      </c>
      <c r="BV9" s="1">
        <v>28</v>
      </c>
      <c r="BW9" s="1">
        <v>28</v>
      </c>
      <c r="BX9" s="1">
        <v>28</v>
      </c>
      <c r="BY9" s="1">
        <v>28</v>
      </c>
    </row>
    <row r="10" spans="1:77">
      <c r="A10" s="4" t="s">
        <v>258</v>
      </c>
      <c r="B10" s="8" t="s">
        <v>1089</v>
      </c>
      <c r="C10" s="8" t="s">
        <v>1090</v>
      </c>
      <c r="D10" s="8" t="s">
        <v>1091</v>
      </c>
      <c r="E10" s="8" t="s">
        <v>1092</v>
      </c>
      <c r="F10" s="8" t="s">
        <v>1093</v>
      </c>
      <c r="G10" s="8" t="s">
        <v>1094</v>
      </c>
      <c r="H10" s="8" t="s">
        <v>1095</v>
      </c>
      <c r="I10" s="8" t="s">
        <v>1096</v>
      </c>
      <c r="J10" s="8" t="s">
        <v>1097</v>
      </c>
      <c r="K10" s="8" t="s">
        <v>1098</v>
      </c>
      <c r="L10" s="8" t="s">
        <v>1099</v>
      </c>
      <c r="M10" s="8" t="s">
        <v>1100</v>
      </c>
      <c r="N10" s="8" t="s">
        <v>1101</v>
      </c>
      <c r="O10" s="8" t="s">
        <v>1102</v>
      </c>
      <c r="P10" s="8" t="s">
        <v>1103</v>
      </c>
      <c r="Q10" s="8" t="s">
        <v>1104</v>
      </c>
      <c r="R10" s="8" t="s">
        <v>1105</v>
      </c>
      <c r="S10" s="8" t="s">
        <v>1106</v>
      </c>
      <c r="T10" s="8" t="s">
        <v>1107</v>
      </c>
      <c r="U10" s="8" t="s">
        <v>1108</v>
      </c>
      <c r="V10" s="8" t="s">
        <v>1109</v>
      </c>
      <c r="W10" s="8" t="s">
        <v>1110</v>
      </c>
      <c r="X10" s="8" t="s">
        <v>1111</v>
      </c>
      <c r="Y10" s="8" t="s">
        <v>1112</v>
      </c>
      <c r="Z10" s="8" t="s">
        <v>1113</v>
      </c>
      <c r="AA10" s="8" t="s">
        <v>1114</v>
      </c>
      <c r="AB10" s="8" t="s">
        <v>1115</v>
      </c>
      <c r="AC10" s="8" t="s">
        <v>1116</v>
      </c>
      <c r="AD10" s="8" t="s">
        <v>1117</v>
      </c>
      <c r="AE10" s="8" t="s">
        <v>1118</v>
      </c>
      <c r="AF10" s="8" t="s">
        <v>1119</v>
      </c>
      <c r="AG10" s="8" t="s">
        <v>1120</v>
      </c>
      <c r="AH10" s="8" t="s">
        <v>1121</v>
      </c>
      <c r="AI10" s="8" t="s">
        <v>1122</v>
      </c>
      <c r="AJ10" s="8" t="s">
        <v>1123</v>
      </c>
      <c r="AK10" s="8" t="s">
        <v>1124</v>
      </c>
      <c r="AL10" s="8" t="s">
        <v>1125</v>
      </c>
      <c r="AM10" s="8" t="s">
        <v>1126</v>
      </c>
      <c r="AN10" s="8" t="s">
        <v>1127</v>
      </c>
      <c r="AO10" s="8" t="s">
        <v>1128</v>
      </c>
      <c r="AP10" s="8" t="s">
        <v>1129</v>
      </c>
      <c r="AQ10" s="8" t="s">
        <v>1130</v>
      </c>
      <c r="AR10" s="8" t="s">
        <v>1131</v>
      </c>
      <c r="AS10" s="8" t="s">
        <v>1132</v>
      </c>
      <c r="AT10" s="8" t="s">
        <v>1133</v>
      </c>
      <c r="AU10" s="8" t="s">
        <v>1134</v>
      </c>
      <c r="AV10" s="8" t="s">
        <v>1135</v>
      </c>
      <c r="AW10" s="8" t="s">
        <v>1136</v>
      </c>
      <c r="AX10" s="8" t="s">
        <v>1137</v>
      </c>
      <c r="AY10" s="8" t="s">
        <v>1138</v>
      </c>
      <c r="AZ10" s="8" t="s">
        <v>1139</v>
      </c>
      <c r="BA10" s="8" t="s">
        <v>1140</v>
      </c>
      <c r="BB10" s="8" t="s">
        <v>1141</v>
      </c>
      <c r="BC10" s="8" t="s">
        <v>1142</v>
      </c>
      <c r="BD10" s="8" t="s">
        <v>1143</v>
      </c>
      <c r="BE10" s="8" t="s">
        <v>1144</v>
      </c>
      <c r="BF10" s="8" t="s">
        <v>1145</v>
      </c>
      <c r="BG10" s="8" t="s">
        <v>1146</v>
      </c>
      <c r="BH10" s="8" t="s">
        <v>1147</v>
      </c>
      <c r="BI10" s="8" t="s">
        <v>1148</v>
      </c>
      <c r="BJ10" s="8" t="s">
        <v>1149</v>
      </c>
      <c r="BK10" s="8" t="s">
        <v>1150</v>
      </c>
      <c r="BL10" s="8" t="s">
        <v>1151</v>
      </c>
      <c r="BM10" s="8" t="s">
        <v>1152</v>
      </c>
      <c r="BN10" s="8" t="s">
        <v>1153</v>
      </c>
      <c r="BO10" s="8" t="s">
        <v>1154</v>
      </c>
      <c r="BP10" s="8" t="s">
        <v>1155</v>
      </c>
      <c r="BQ10" s="8" t="s">
        <v>1156</v>
      </c>
      <c r="BR10" s="8" t="s">
        <v>1157</v>
      </c>
      <c r="BS10" s="8" t="s">
        <v>1158</v>
      </c>
      <c r="BT10" s="8" t="s">
        <v>1159</v>
      </c>
      <c r="BU10" s="8" t="s">
        <v>1160</v>
      </c>
      <c r="BV10" s="8" t="s">
        <v>1161</v>
      </c>
      <c r="BW10" s="8" t="s">
        <v>1162</v>
      </c>
      <c r="BX10" s="8" t="s">
        <v>1163</v>
      </c>
      <c r="BY10" s="8" t="s">
        <v>1164</v>
      </c>
    </row>
    <row r="11" spans="1:77">
      <c r="A11" s="9">
        <v>38504</v>
      </c>
      <c r="B11" s="59">
        <v>18.93</v>
      </c>
      <c r="C11" s="59">
        <v>59.793999999999997</v>
      </c>
      <c r="D11" s="59">
        <v>5.1319999999999997</v>
      </c>
      <c r="E11" s="59">
        <v>64.926000000000002</v>
      </c>
      <c r="F11" s="59">
        <v>2.0720000000000001</v>
      </c>
      <c r="G11" s="59">
        <v>5.5549999999999997</v>
      </c>
      <c r="H11" s="59">
        <v>11.189</v>
      </c>
      <c r="I11" s="59">
        <v>18.815000000000001</v>
      </c>
      <c r="J11" s="59">
        <v>7.0510000000000002</v>
      </c>
      <c r="K11" s="59">
        <v>25.867000000000001</v>
      </c>
      <c r="L11" s="59">
        <v>0.35899999999999999</v>
      </c>
      <c r="M11" s="59">
        <v>0.36699999999999999</v>
      </c>
      <c r="N11" s="59">
        <v>1.07</v>
      </c>
      <c r="O11" s="59">
        <v>1.796</v>
      </c>
      <c r="P11" s="59">
        <v>3.569</v>
      </c>
      <c r="Q11" s="59">
        <v>5.3639999999999999</v>
      </c>
      <c r="R11" s="59">
        <v>0</v>
      </c>
      <c r="S11" s="59">
        <v>0.249</v>
      </c>
      <c r="T11" s="59">
        <v>0.74299999999999999</v>
      </c>
      <c r="U11" s="59">
        <v>0.99199999999999999</v>
      </c>
      <c r="V11" s="59">
        <v>0.14299999999999999</v>
      </c>
      <c r="W11" s="59">
        <v>1.135</v>
      </c>
      <c r="X11" s="59">
        <v>89.47</v>
      </c>
      <c r="Y11" s="59">
        <v>42.478000000000002</v>
      </c>
      <c r="Z11" s="59">
        <v>38.042999999999999</v>
      </c>
      <c r="AA11" s="59">
        <v>169.99199999999999</v>
      </c>
      <c r="AB11" s="59">
        <v>16.088000000000001</v>
      </c>
      <c r="AC11" s="59">
        <v>186.07900000000001</v>
      </c>
      <c r="AD11" s="59">
        <v>5.7969999999999997</v>
      </c>
      <c r="AE11" s="59">
        <v>0</v>
      </c>
      <c r="AF11" s="59">
        <v>0.10299999999999999</v>
      </c>
      <c r="AG11" s="59">
        <v>5.9</v>
      </c>
      <c r="AH11" s="59">
        <v>0</v>
      </c>
      <c r="AI11" s="59">
        <v>5.9</v>
      </c>
      <c r="AJ11" s="59">
        <v>35.408000000000001</v>
      </c>
      <c r="AK11" s="59">
        <v>2.895</v>
      </c>
      <c r="AL11" s="59">
        <v>0.16500000000000001</v>
      </c>
      <c r="AM11" s="59">
        <v>38.466999999999999</v>
      </c>
      <c r="AN11" s="59">
        <v>0</v>
      </c>
      <c r="AO11" s="59">
        <v>38.466999999999999</v>
      </c>
      <c r="AP11" s="59">
        <v>66.031999999999996</v>
      </c>
      <c r="AQ11" s="59">
        <v>49.039000000000001</v>
      </c>
      <c r="AR11" s="59">
        <v>13.715999999999999</v>
      </c>
      <c r="AS11" s="59">
        <v>128.78700000000001</v>
      </c>
      <c r="AT11" s="59">
        <v>0.32500000000000001</v>
      </c>
      <c r="AU11" s="59">
        <v>129.113</v>
      </c>
      <c r="AV11" s="59">
        <v>36.972999999999999</v>
      </c>
      <c r="AW11" s="59">
        <v>66.704999999999998</v>
      </c>
      <c r="AX11" s="59">
        <v>58.411999999999999</v>
      </c>
      <c r="AY11" s="59">
        <v>162.09100000000001</v>
      </c>
      <c r="AZ11" s="59">
        <v>23.065000000000001</v>
      </c>
      <c r="BA11" s="59">
        <v>185.155</v>
      </c>
      <c r="BB11" s="59">
        <v>2.6909999999999998</v>
      </c>
      <c r="BC11" s="59">
        <v>14.202999999999999</v>
      </c>
      <c r="BD11" s="59">
        <v>34.86</v>
      </c>
      <c r="BE11" s="59">
        <v>51.753999999999998</v>
      </c>
      <c r="BF11" s="59">
        <v>37.427999999999997</v>
      </c>
      <c r="BG11" s="59">
        <v>89.180999999999997</v>
      </c>
      <c r="BH11" s="59">
        <v>0.35899999999999999</v>
      </c>
      <c r="BI11" s="59">
        <v>0.875</v>
      </c>
      <c r="BJ11" s="59">
        <v>1.734</v>
      </c>
      <c r="BK11" s="59">
        <v>2.968</v>
      </c>
      <c r="BL11" s="59">
        <v>8.8629999999999995</v>
      </c>
      <c r="BM11" s="59">
        <v>11.832000000000001</v>
      </c>
      <c r="BN11" s="59">
        <v>0</v>
      </c>
      <c r="BO11" s="59">
        <v>0.249</v>
      </c>
      <c r="BP11" s="59">
        <v>0.74299999999999999</v>
      </c>
      <c r="BQ11" s="59">
        <v>0.99199999999999999</v>
      </c>
      <c r="BR11" s="59">
        <v>0.41099999999999998</v>
      </c>
      <c r="BS11" s="59">
        <v>1.403</v>
      </c>
      <c r="BT11" s="59">
        <v>147.26</v>
      </c>
      <c r="BU11" s="59">
        <v>133.96700000000001</v>
      </c>
      <c r="BV11" s="59">
        <v>109.733</v>
      </c>
      <c r="BW11" s="59">
        <v>390.959</v>
      </c>
      <c r="BX11" s="59">
        <v>70.091999999999999</v>
      </c>
      <c r="BY11" s="59">
        <v>461.05099999999999</v>
      </c>
    </row>
    <row r="12" spans="1:77">
      <c r="A12" s="9">
        <v>38869</v>
      </c>
      <c r="B12" s="59">
        <v>12.894</v>
      </c>
      <c r="C12" s="59">
        <v>49.081000000000003</v>
      </c>
      <c r="D12" s="59">
        <v>5.048</v>
      </c>
      <c r="E12" s="59">
        <v>54.128999999999998</v>
      </c>
      <c r="F12" s="59">
        <v>0.26</v>
      </c>
      <c r="G12" s="59">
        <v>5.0739999999999998</v>
      </c>
      <c r="H12" s="59">
        <v>10.592000000000001</v>
      </c>
      <c r="I12" s="59">
        <v>15.927</v>
      </c>
      <c r="J12" s="59">
        <v>7.3529999999999998</v>
      </c>
      <c r="K12" s="59">
        <v>23.279</v>
      </c>
      <c r="L12" s="59">
        <v>0.40200000000000002</v>
      </c>
      <c r="M12" s="59">
        <v>0</v>
      </c>
      <c r="N12" s="59">
        <v>2.0590000000000002</v>
      </c>
      <c r="O12" s="59">
        <v>2.4609999999999999</v>
      </c>
      <c r="P12" s="59">
        <v>5.3220000000000001</v>
      </c>
      <c r="Q12" s="59">
        <v>7.7830000000000004</v>
      </c>
      <c r="R12" s="59">
        <v>0</v>
      </c>
      <c r="S12" s="59">
        <v>0.36299999999999999</v>
      </c>
      <c r="T12" s="59">
        <v>0.77800000000000002</v>
      </c>
      <c r="U12" s="59">
        <v>1.1419999999999999</v>
      </c>
      <c r="V12" s="59">
        <v>0</v>
      </c>
      <c r="W12" s="59">
        <v>1.1419999999999999</v>
      </c>
      <c r="X12" s="59">
        <v>82.128</v>
      </c>
      <c r="Y12" s="59">
        <v>42.551000000000002</v>
      </c>
      <c r="Z12" s="59">
        <v>29.384</v>
      </c>
      <c r="AA12" s="59">
        <v>154.06299999999999</v>
      </c>
      <c r="AB12" s="59">
        <v>17.722999999999999</v>
      </c>
      <c r="AC12" s="59">
        <v>171.78700000000001</v>
      </c>
      <c r="AD12" s="59">
        <v>4.1180000000000003</v>
      </c>
      <c r="AE12" s="59">
        <v>0</v>
      </c>
      <c r="AF12" s="59">
        <v>0</v>
      </c>
      <c r="AG12" s="59">
        <v>4.1180000000000003</v>
      </c>
      <c r="AH12" s="59">
        <v>0</v>
      </c>
      <c r="AI12" s="59">
        <v>4.1180000000000003</v>
      </c>
      <c r="AJ12" s="59">
        <v>30.146999999999998</v>
      </c>
      <c r="AK12" s="59">
        <v>2.7530000000000001</v>
      </c>
      <c r="AL12" s="59">
        <v>0.26700000000000002</v>
      </c>
      <c r="AM12" s="59">
        <v>33.167000000000002</v>
      </c>
      <c r="AN12" s="59">
        <v>0</v>
      </c>
      <c r="AO12" s="59">
        <v>33.167000000000002</v>
      </c>
      <c r="AP12" s="59">
        <v>76.971999999999994</v>
      </c>
      <c r="AQ12" s="59">
        <v>45.295999999999999</v>
      </c>
      <c r="AR12" s="59">
        <v>12.744999999999999</v>
      </c>
      <c r="AS12" s="59">
        <v>135.012</v>
      </c>
      <c r="AT12" s="59">
        <v>0.65400000000000003</v>
      </c>
      <c r="AU12" s="59">
        <v>135.667</v>
      </c>
      <c r="AV12" s="59">
        <v>35.875999999999998</v>
      </c>
      <c r="AW12" s="59">
        <v>63.09</v>
      </c>
      <c r="AX12" s="59">
        <v>56.497999999999998</v>
      </c>
      <c r="AY12" s="59">
        <v>155.464</v>
      </c>
      <c r="AZ12" s="59">
        <v>20.802</v>
      </c>
      <c r="BA12" s="59">
        <v>176.26599999999999</v>
      </c>
      <c r="BB12" s="59">
        <v>1.2789999999999999</v>
      </c>
      <c r="BC12" s="59">
        <v>12.427</v>
      </c>
      <c r="BD12" s="59">
        <v>33.953000000000003</v>
      </c>
      <c r="BE12" s="59">
        <v>47.658999999999999</v>
      </c>
      <c r="BF12" s="59">
        <v>41.442999999999998</v>
      </c>
      <c r="BG12" s="59">
        <v>89.100999999999999</v>
      </c>
      <c r="BH12" s="59">
        <v>0.40200000000000002</v>
      </c>
      <c r="BI12" s="59">
        <v>0.20499999999999999</v>
      </c>
      <c r="BJ12" s="59">
        <v>2.83</v>
      </c>
      <c r="BK12" s="59">
        <v>3.4369999999999998</v>
      </c>
      <c r="BL12" s="59">
        <v>12.294</v>
      </c>
      <c r="BM12" s="59">
        <v>15.731</v>
      </c>
      <c r="BN12" s="59">
        <v>0</v>
      </c>
      <c r="BO12" s="59">
        <v>0.36299999999999999</v>
      </c>
      <c r="BP12" s="59">
        <v>0.77800000000000002</v>
      </c>
      <c r="BQ12" s="59">
        <v>1.1419999999999999</v>
      </c>
      <c r="BR12" s="59">
        <v>0.30299999999999999</v>
      </c>
      <c r="BS12" s="59">
        <v>1.444</v>
      </c>
      <c r="BT12" s="59">
        <v>148.79300000000001</v>
      </c>
      <c r="BU12" s="59">
        <v>124.133</v>
      </c>
      <c r="BV12" s="59">
        <v>107.072</v>
      </c>
      <c r="BW12" s="59">
        <v>379.99799999999999</v>
      </c>
      <c r="BX12" s="59">
        <v>75.495999999999995</v>
      </c>
      <c r="BY12" s="59">
        <v>455.495</v>
      </c>
    </row>
    <row r="13" spans="1:77">
      <c r="A13" s="9">
        <v>39234</v>
      </c>
      <c r="B13" s="59">
        <v>15.028</v>
      </c>
      <c r="C13" s="59">
        <v>51.999000000000002</v>
      </c>
      <c r="D13" s="59">
        <v>3.33</v>
      </c>
      <c r="E13" s="59">
        <v>55.329000000000001</v>
      </c>
      <c r="F13" s="59">
        <v>1.075</v>
      </c>
      <c r="G13" s="59">
        <v>6.0739999999999998</v>
      </c>
      <c r="H13" s="59">
        <v>9.8420000000000005</v>
      </c>
      <c r="I13" s="59">
        <v>16.991</v>
      </c>
      <c r="J13" s="59">
        <v>10.182</v>
      </c>
      <c r="K13" s="59">
        <v>27.172999999999998</v>
      </c>
      <c r="L13" s="59">
        <v>0.16300000000000001</v>
      </c>
      <c r="M13" s="59">
        <v>0.97299999999999998</v>
      </c>
      <c r="N13" s="59">
        <v>2.133</v>
      </c>
      <c r="O13" s="59">
        <v>3.27</v>
      </c>
      <c r="P13" s="59">
        <v>5.125</v>
      </c>
      <c r="Q13" s="59">
        <v>8.3949999999999996</v>
      </c>
      <c r="R13" s="59">
        <v>0</v>
      </c>
      <c r="S13" s="59">
        <v>0.31</v>
      </c>
      <c r="T13" s="59">
        <v>1.6319999999999999</v>
      </c>
      <c r="U13" s="59">
        <v>1.9419999999999999</v>
      </c>
      <c r="V13" s="59">
        <v>0</v>
      </c>
      <c r="W13" s="59">
        <v>1.9419999999999999</v>
      </c>
      <c r="X13" s="59">
        <v>82.048000000000002</v>
      </c>
      <c r="Y13" s="59">
        <v>41.68</v>
      </c>
      <c r="Z13" s="59">
        <v>32.116</v>
      </c>
      <c r="AA13" s="59">
        <v>155.845</v>
      </c>
      <c r="AB13" s="59">
        <v>18.724</v>
      </c>
      <c r="AC13" s="59">
        <v>174.56800000000001</v>
      </c>
      <c r="AD13" s="59">
        <v>5.7359999999999998</v>
      </c>
      <c r="AE13" s="59">
        <v>0</v>
      </c>
      <c r="AF13" s="59">
        <v>0</v>
      </c>
      <c r="AG13" s="59">
        <v>5.7359999999999998</v>
      </c>
      <c r="AH13" s="59">
        <v>0</v>
      </c>
      <c r="AI13" s="59">
        <v>5.7359999999999998</v>
      </c>
      <c r="AJ13" s="59">
        <v>28.998000000000001</v>
      </c>
      <c r="AK13" s="59">
        <v>2.1080000000000001</v>
      </c>
      <c r="AL13" s="59">
        <v>0</v>
      </c>
      <c r="AM13" s="59">
        <v>31.106000000000002</v>
      </c>
      <c r="AN13" s="59">
        <v>0.20499999999999999</v>
      </c>
      <c r="AO13" s="59">
        <v>31.311</v>
      </c>
      <c r="AP13" s="59">
        <v>66.763999999999996</v>
      </c>
      <c r="AQ13" s="59">
        <v>48.420999999999999</v>
      </c>
      <c r="AR13" s="59">
        <v>13.723000000000001</v>
      </c>
      <c r="AS13" s="59">
        <v>128.90700000000001</v>
      </c>
      <c r="AT13" s="59">
        <v>0.79100000000000004</v>
      </c>
      <c r="AU13" s="59">
        <v>129.69800000000001</v>
      </c>
      <c r="AV13" s="59">
        <v>32.332999999999998</v>
      </c>
      <c r="AW13" s="59">
        <v>65.686000000000007</v>
      </c>
      <c r="AX13" s="59">
        <v>63.587000000000003</v>
      </c>
      <c r="AY13" s="59">
        <v>161.60599999999999</v>
      </c>
      <c r="AZ13" s="59">
        <v>21.039000000000001</v>
      </c>
      <c r="BA13" s="59">
        <v>182.64500000000001</v>
      </c>
      <c r="BB13" s="59">
        <v>2.3450000000000002</v>
      </c>
      <c r="BC13" s="59">
        <v>18.948</v>
      </c>
      <c r="BD13" s="59">
        <v>43.295999999999999</v>
      </c>
      <c r="BE13" s="59">
        <v>64.587999999999994</v>
      </c>
      <c r="BF13" s="59">
        <v>44.759</v>
      </c>
      <c r="BG13" s="59">
        <v>109.348</v>
      </c>
      <c r="BH13" s="59">
        <v>0.47399999999999998</v>
      </c>
      <c r="BI13" s="59">
        <v>0.97299999999999998</v>
      </c>
      <c r="BJ13" s="59">
        <v>3.9849999999999999</v>
      </c>
      <c r="BK13" s="59">
        <v>5.4329999999999998</v>
      </c>
      <c r="BL13" s="59">
        <v>12.986000000000001</v>
      </c>
      <c r="BM13" s="59">
        <v>18.419</v>
      </c>
      <c r="BN13" s="59">
        <v>0</v>
      </c>
      <c r="BO13" s="59">
        <v>0.31</v>
      </c>
      <c r="BP13" s="59">
        <v>1.92</v>
      </c>
      <c r="BQ13" s="59">
        <v>2.2290000000000001</v>
      </c>
      <c r="BR13" s="59">
        <v>0</v>
      </c>
      <c r="BS13" s="59">
        <v>2.2290000000000001</v>
      </c>
      <c r="BT13" s="59">
        <v>136.649</v>
      </c>
      <c r="BU13" s="59">
        <v>136.44499999999999</v>
      </c>
      <c r="BV13" s="59">
        <v>126.511</v>
      </c>
      <c r="BW13" s="59">
        <v>399.60599999999999</v>
      </c>
      <c r="BX13" s="59">
        <v>79.781000000000006</v>
      </c>
      <c r="BY13" s="59">
        <v>479.38600000000002</v>
      </c>
    </row>
    <row r="14" spans="1:77">
      <c r="A14" s="9">
        <v>39600</v>
      </c>
      <c r="B14" s="59">
        <v>11.622999999999999</v>
      </c>
      <c r="C14" s="59">
        <v>51.98</v>
      </c>
      <c r="D14" s="59">
        <v>2.3210000000000002</v>
      </c>
      <c r="E14" s="59">
        <v>54.301000000000002</v>
      </c>
      <c r="F14" s="59">
        <v>3.1040000000000001</v>
      </c>
      <c r="G14" s="59">
        <v>4.5810000000000004</v>
      </c>
      <c r="H14" s="59">
        <v>11.8</v>
      </c>
      <c r="I14" s="59">
        <v>19.484999999999999</v>
      </c>
      <c r="J14" s="59">
        <v>8.9329999999999998</v>
      </c>
      <c r="K14" s="59">
        <v>28.417999999999999</v>
      </c>
      <c r="L14" s="59">
        <v>0.85299999999999998</v>
      </c>
      <c r="M14" s="59">
        <v>0.53500000000000003</v>
      </c>
      <c r="N14" s="59">
        <v>0.93500000000000005</v>
      </c>
      <c r="O14" s="59">
        <v>2.3220000000000001</v>
      </c>
      <c r="P14" s="59">
        <v>2.2290000000000001</v>
      </c>
      <c r="Q14" s="59">
        <v>4.5510000000000002</v>
      </c>
      <c r="R14" s="59">
        <v>0.19800000000000001</v>
      </c>
      <c r="S14" s="59">
        <v>1.038</v>
      </c>
      <c r="T14" s="59">
        <v>0.17</v>
      </c>
      <c r="U14" s="59">
        <v>1.4059999999999999</v>
      </c>
      <c r="V14" s="59">
        <v>0.436</v>
      </c>
      <c r="W14" s="59">
        <v>1.843</v>
      </c>
      <c r="X14" s="59">
        <v>85.506</v>
      </c>
      <c r="Y14" s="59">
        <v>32.527000000000001</v>
      </c>
      <c r="Z14" s="59">
        <v>27.617999999999999</v>
      </c>
      <c r="AA14" s="59">
        <v>145.65100000000001</v>
      </c>
      <c r="AB14" s="59">
        <v>14.321</v>
      </c>
      <c r="AC14" s="59">
        <v>159.97200000000001</v>
      </c>
      <c r="AD14" s="59">
        <v>6.7869999999999999</v>
      </c>
      <c r="AE14" s="59">
        <v>0</v>
      </c>
      <c r="AF14" s="59">
        <v>0.626</v>
      </c>
      <c r="AG14" s="59">
        <v>7.4130000000000003</v>
      </c>
      <c r="AH14" s="59">
        <v>0</v>
      </c>
      <c r="AI14" s="59">
        <v>7.4130000000000003</v>
      </c>
      <c r="AJ14" s="59">
        <v>26.986000000000001</v>
      </c>
      <c r="AK14" s="59">
        <v>2.4140000000000001</v>
      </c>
      <c r="AL14" s="59">
        <v>0</v>
      </c>
      <c r="AM14" s="59">
        <v>29.399000000000001</v>
      </c>
      <c r="AN14" s="59">
        <v>0</v>
      </c>
      <c r="AO14" s="59">
        <v>29.399000000000001</v>
      </c>
      <c r="AP14" s="59">
        <v>64.72</v>
      </c>
      <c r="AQ14" s="59">
        <v>40.168999999999997</v>
      </c>
      <c r="AR14" s="59">
        <v>11.82</v>
      </c>
      <c r="AS14" s="59">
        <v>116.708</v>
      </c>
      <c r="AT14" s="59">
        <v>0.98499999999999999</v>
      </c>
      <c r="AU14" s="59">
        <v>117.693</v>
      </c>
      <c r="AV14" s="59">
        <v>43.915999999999997</v>
      </c>
      <c r="AW14" s="59">
        <v>66.991</v>
      </c>
      <c r="AX14" s="59">
        <v>62.774000000000001</v>
      </c>
      <c r="AY14" s="59">
        <v>173.68</v>
      </c>
      <c r="AZ14" s="59">
        <v>14.355</v>
      </c>
      <c r="BA14" s="59">
        <v>188.035</v>
      </c>
      <c r="BB14" s="59">
        <v>5.3490000000000002</v>
      </c>
      <c r="BC14" s="59">
        <v>16.478000000000002</v>
      </c>
      <c r="BD14" s="59">
        <v>48.84</v>
      </c>
      <c r="BE14" s="59">
        <v>70.665999999999997</v>
      </c>
      <c r="BF14" s="59">
        <v>48.463000000000001</v>
      </c>
      <c r="BG14" s="59">
        <v>119.129</v>
      </c>
      <c r="BH14" s="59">
        <v>0.85299999999999998</v>
      </c>
      <c r="BI14" s="59">
        <v>0.93300000000000005</v>
      </c>
      <c r="BJ14" s="59">
        <v>2.7959999999999998</v>
      </c>
      <c r="BK14" s="59">
        <v>4.5819999999999999</v>
      </c>
      <c r="BL14" s="59">
        <v>9.2850000000000001</v>
      </c>
      <c r="BM14" s="59">
        <v>13.866</v>
      </c>
      <c r="BN14" s="59">
        <v>0.19800000000000001</v>
      </c>
      <c r="BO14" s="59">
        <v>1.038</v>
      </c>
      <c r="BP14" s="59">
        <v>0.17</v>
      </c>
      <c r="BQ14" s="59">
        <v>1.4059999999999999</v>
      </c>
      <c r="BR14" s="59">
        <v>0.436</v>
      </c>
      <c r="BS14" s="59">
        <v>1.843</v>
      </c>
      <c r="BT14" s="59">
        <v>148.80799999999999</v>
      </c>
      <c r="BU14" s="59">
        <v>128.02199999999999</v>
      </c>
      <c r="BV14" s="59">
        <v>127.027</v>
      </c>
      <c r="BW14" s="59">
        <v>403.85599999999999</v>
      </c>
      <c r="BX14" s="59">
        <v>73.524000000000001</v>
      </c>
      <c r="BY14" s="59">
        <v>477.37900000000002</v>
      </c>
    </row>
    <row r="15" spans="1:77">
      <c r="A15" s="9">
        <v>39965</v>
      </c>
      <c r="B15" s="59">
        <v>11.574999999999999</v>
      </c>
      <c r="C15" s="59">
        <v>47.881999999999998</v>
      </c>
      <c r="D15" s="59">
        <v>1.9530000000000001</v>
      </c>
      <c r="E15" s="59">
        <v>49.835000000000001</v>
      </c>
      <c r="F15" s="59">
        <v>0.61099999999999999</v>
      </c>
      <c r="G15" s="59">
        <v>4.7380000000000004</v>
      </c>
      <c r="H15" s="59">
        <v>11.163</v>
      </c>
      <c r="I15" s="59">
        <v>16.512</v>
      </c>
      <c r="J15" s="59">
        <v>5.86</v>
      </c>
      <c r="K15" s="59">
        <v>22.372</v>
      </c>
      <c r="L15" s="59">
        <v>0.314</v>
      </c>
      <c r="M15" s="59">
        <v>0.377</v>
      </c>
      <c r="N15" s="59">
        <v>1.6739999999999999</v>
      </c>
      <c r="O15" s="59">
        <v>2.3660000000000001</v>
      </c>
      <c r="P15" s="59">
        <v>2.3610000000000002</v>
      </c>
      <c r="Q15" s="59">
        <v>4.7270000000000003</v>
      </c>
      <c r="R15" s="59">
        <v>0.42199999999999999</v>
      </c>
      <c r="S15" s="59">
        <v>0.32</v>
      </c>
      <c r="T15" s="59">
        <v>2.4079999999999999</v>
      </c>
      <c r="U15" s="59">
        <v>3.15</v>
      </c>
      <c r="V15" s="59">
        <v>0</v>
      </c>
      <c r="W15" s="59">
        <v>3.15</v>
      </c>
      <c r="X15" s="59">
        <v>108.033</v>
      </c>
      <c r="Y15" s="59">
        <v>33.021000000000001</v>
      </c>
      <c r="Z15" s="59">
        <v>31.132000000000001</v>
      </c>
      <c r="AA15" s="59">
        <v>172.185</v>
      </c>
      <c r="AB15" s="59">
        <v>10.173</v>
      </c>
      <c r="AC15" s="59">
        <v>182.358</v>
      </c>
      <c r="AD15" s="59">
        <v>8.3019999999999996</v>
      </c>
      <c r="AE15" s="59">
        <v>0.06</v>
      </c>
      <c r="AF15" s="59">
        <v>0.25</v>
      </c>
      <c r="AG15" s="59">
        <v>8.6120000000000001</v>
      </c>
      <c r="AH15" s="59">
        <v>0</v>
      </c>
      <c r="AI15" s="59">
        <v>8.6120000000000001</v>
      </c>
      <c r="AJ15" s="59">
        <v>33.784999999999997</v>
      </c>
      <c r="AK15" s="59">
        <v>1.1519999999999999</v>
      </c>
      <c r="AL15" s="59">
        <v>0.625</v>
      </c>
      <c r="AM15" s="59">
        <v>35.561999999999998</v>
      </c>
      <c r="AN15" s="59">
        <v>0</v>
      </c>
      <c r="AO15" s="59">
        <v>35.561999999999998</v>
      </c>
      <c r="AP15" s="59">
        <v>77.790999999999997</v>
      </c>
      <c r="AQ15" s="59">
        <v>35.426000000000002</v>
      </c>
      <c r="AR15" s="59">
        <v>12.14</v>
      </c>
      <c r="AS15" s="59">
        <v>125.357</v>
      </c>
      <c r="AT15" s="59">
        <v>0.73799999999999999</v>
      </c>
      <c r="AU15" s="59">
        <v>126.095</v>
      </c>
      <c r="AV15" s="59">
        <v>33.341000000000001</v>
      </c>
      <c r="AW15" s="59">
        <v>64.656999999999996</v>
      </c>
      <c r="AX15" s="59">
        <v>59.871000000000002</v>
      </c>
      <c r="AY15" s="59">
        <v>157.869</v>
      </c>
      <c r="AZ15" s="59">
        <v>16.724</v>
      </c>
      <c r="BA15" s="59">
        <v>174.59200000000001</v>
      </c>
      <c r="BB15" s="59">
        <v>2.617</v>
      </c>
      <c r="BC15" s="59">
        <v>17.521000000000001</v>
      </c>
      <c r="BD15" s="59">
        <v>45.573</v>
      </c>
      <c r="BE15" s="59">
        <v>65.710999999999999</v>
      </c>
      <c r="BF15" s="59">
        <v>43.781999999999996</v>
      </c>
      <c r="BG15" s="59">
        <v>109.49299999999999</v>
      </c>
      <c r="BH15" s="59">
        <v>0.48199999999999998</v>
      </c>
      <c r="BI15" s="59">
        <v>0.377</v>
      </c>
      <c r="BJ15" s="59">
        <v>3.5489999999999999</v>
      </c>
      <c r="BK15" s="59">
        <v>4.4080000000000004</v>
      </c>
      <c r="BL15" s="59">
        <v>14.343999999999999</v>
      </c>
      <c r="BM15" s="59">
        <v>18.751999999999999</v>
      </c>
      <c r="BN15" s="59">
        <v>1.0640000000000001</v>
      </c>
      <c r="BO15" s="59">
        <v>0.77300000000000002</v>
      </c>
      <c r="BP15" s="59">
        <v>2.4079999999999999</v>
      </c>
      <c r="BQ15" s="59">
        <v>4.2450000000000001</v>
      </c>
      <c r="BR15" s="59">
        <v>0</v>
      </c>
      <c r="BS15" s="59">
        <v>4.2450000000000001</v>
      </c>
      <c r="BT15" s="59">
        <v>157.38200000000001</v>
      </c>
      <c r="BU15" s="59">
        <v>119.967</v>
      </c>
      <c r="BV15" s="59">
        <v>124.41500000000001</v>
      </c>
      <c r="BW15" s="59">
        <v>401.76400000000001</v>
      </c>
      <c r="BX15" s="59">
        <v>75.587000000000003</v>
      </c>
      <c r="BY15" s="59">
        <v>477.351</v>
      </c>
    </row>
    <row r="16" spans="1:77">
      <c r="A16" s="9">
        <v>40330</v>
      </c>
      <c r="B16" s="59">
        <v>12.459</v>
      </c>
      <c r="C16" s="59">
        <v>53.926000000000002</v>
      </c>
      <c r="D16" s="59">
        <v>3.4220000000000002</v>
      </c>
      <c r="E16" s="59">
        <v>57.347999999999999</v>
      </c>
      <c r="F16" s="59">
        <v>2.8879999999999999</v>
      </c>
      <c r="G16" s="59">
        <v>4.0259999999999998</v>
      </c>
      <c r="H16" s="59">
        <v>8.4719999999999995</v>
      </c>
      <c r="I16" s="59">
        <v>15.385999999999999</v>
      </c>
      <c r="J16" s="59">
        <v>6.32</v>
      </c>
      <c r="K16" s="59">
        <v>21.707000000000001</v>
      </c>
      <c r="L16" s="59">
        <v>1.0629999999999999</v>
      </c>
      <c r="M16" s="59">
        <v>1.117</v>
      </c>
      <c r="N16" s="59">
        <v>4.09</v>
      </c>
      <c r="O16" s="59">
        <v>6.27</v>
      </c>
      <c r="P16" s="59">
        <v>4.8049999999999997</v>
      </c>
      <c r="Q16" s="59">
        <v>11.074999999999999</v>
      </c>
      <c r="R16" s="59">
        <v>0</v>
      </c>
      <c r="S16" s="59">
        <v>0</v>
      </c>
      <c r="T16" s="59">
        <v>0.51500000000000001</v>
      </c>
      <c r="U16" s="59">
        <v>0.51500000000000001</v>
      </c>
      <c r="V16" s="59">
        <v>0.314</v>
      </c>
      <c r="W16" s="59">
        <v>0.82899999999999996</v>
      </c>
      <c r="X16" s="59">
        <v>96.207999999999998</v>
      </c>
      <c r="Y16" s="59">
        <v>37.823</v>
      </c>
      <c r="Z16" s="59">
        <v>28.169</v>
      </c>
      <c r="AA16" s="59">
        <v>162.19999999999999</v>
      </c>
      <c r="AB16" s="59">
        <v>14.861000000000001</v>
      </c>
      <c r="AC16" s="59">
        <v>177.06100000000001</v>
      </c>
      <c r="AD16" s="59">
        <v>3.464</v>
      </c>
      <c r="AE16" s="59">
        <v>0</v>
      </c>
      <c r="AF16" s="59">
        <v>6.0000000000000001E-3</v>
      </c>
      <c r="AG16" s="59">
        <v>3.47</v>
      </c>
      <c r="AH16" s="59">
        <v>0</v>
      </c>
      <c r="AI16" s="59">
        <v>3.47</v>
      </c>
      <c r="AJ16" s="59">
        <v>37.956000000000003</v>
      </c>
      <c r="AK16" s="59">
        <v>1.359</v>
      </c>
      <c r="AL16" s="59">
        <v>0</v>
      </c>
      <c r="AM16" s="59">
        <v>39.314999999999998</v>
      </c>
      <c r="AN16" s="59">
        <v>0</v>
      </c>
      <c r="AO16" s="59">
        <v>39.314999999999998</v>
      </c>
      <c r="AP16" s="59">
        <v>68.271000000000001</v>
      </c>
      <c r="AQ16" s="59">
        <v>40.634</v>
      </c>
      <c r="AR16" s="59">
        <v>14.12</v>
      </c>
      <c r="AS16" s="59">
        <v>123.02500000000001</v>
      </c>
      <c r="AT16" s="59">
        <v>0.496</v>
      </c>
      <c r="AU16" s="59">
        <v>123.521</v>
      </c>
      <c r="AV16" s="59">
        <v>38.749000000000002</v>
      </c>
      <c r="AW16" s="59">
        <v>75.388999999999996</v>
      </c>
      <c r="AX16" s="59">
        <v>61.875999999999998</v>
      </c>
      <c r="AY16" s="59">
        <v>176.01499999999999</v>
      </c>
      <c r="AZ16" s="59">
        <v>22.81</v>
      </c>
      <c r="BA16" s="59">
        <v>198.82499999999999</v>
      </c>
      <c r="BB16" s="59">
        <v>3.7650000000000001</v>
      </c>
      <c r="BC16" s="59">
        <v>12.37</v>
      </c>
      <c r="BD16" s="59">
        <v>40.603000000000002</v>
      </c>
      <c r="BE16" s="59">
        <v>56.738</v>
      </c>
      <c r="BF16" s="59">
        <v>52.847000000000001</v>
      </c>
      <c r="BG16" s="59">
        <v>109.58499999999999</v>
      </c>
      <c r="BH16" s="59">
        <v>1.0629999999999999</v>
      </c>
      <c r="BI16" s="59">
        <v>2.1840000000000002</v>
      </c>
      <c r="BJ16" s="59">
        <v>6.0129999999999999</v>
      </c>
      <c r="BK16" s="59">
        <v>9.26</v>
      </c>
      <c r="BL16" s="59">
        <v>11.552</v>
      </c>
      <c r="BM16" s="59">
        <v>20.812000000000001</v>
      </c>
      <c r="BN16" s="59">
        <v>0</v>
      </c>
      <c r="BO16" s="59">
        <v>0</v>
      </c>
      <c r="BP16" s="59">
        <v>0.51500000000000001</v>
      </c>
      <c r="BQ16" s="59">
        <v>0.51500000000000001</v>
      </c>
      <c r="BR16" s="59">
        <v>0.61899999999999999</v>
      </c>
      <c r="BS16" s="59">
        <v>1.1339999999999999</v>
      </c>
      <c r="BT16" s="59">
        <v>153.268</v>
      </c>
      <c r="BU16" s="59">
        <v>131.93700000000001</v>
      </c>
      <c r="BV16" s="59">
        <v>123.133</v>
      </c>
      <c r="BW16" s="59">
        <v>408.33800000000002</v>
      </c>
      <c r="BX16" s="59">
        <v>88.323999999999998</v>
      </c>
      <c r="BY16" s="59">
        <v>496.66199999999998</v>
      </c>
    </row>
    <row r="17" spans="1:77">
      <c r="A17" s="9">
        <v>40695</v>
      </c>
      <c r="B17" s="59">
        <v>9.7560000000000002</v>
      </c>
      <c r="C17" s="59">
        <v>49.454999999999998</v>
      </c>
      <c r="D17" s="59">
        <v>5.4660000000000002</v>
      </c>
      <c r="E17" s="59">
        <v>54.920999999999999</v>
      </c>
      <c r="F17" s="59">
        <v>0.95099999999999996</v>
      </c>
      <c r="G17" s="59">
        <v>3.6080000000000001</v>
      </c>
      <c r="H17" s="59">
        <v>9.7669999999999995</v>
      </c>
      <c r="I17" s="59">
        <v>14.327</v>
      </c>
      <c r="J17" s="59">
        <v>11.657999999999999</v>
      </c>
      <c r="K17" s="59">
        <v>25.984999999999999</v>
      </c>
      <c r="L17" s="59">
        <v>1.1919999999999999</v>
      </c>
      <c r="M17" s="59">
        <v>0.89</v>
      </c>
      <c r="N17" s="59">
        <v>0.74199999999999999</v>
      </c>
      <c r="O17" s="59">
        <v>2.8239999999999998</v>
      </c>
      <c r="P17" s="59">
        <v>4.6529999999999996</v>
      </c>
      <c r="Q17" s="59">
        <v>7.4770000000000003</v>
      </c>
      <c r="R17" s="59">
        <v>0.58799999999999997</v>
      </c>
      <c r="S17" s="59">
        <v>7.5999999999999998E-2</v>
      </c>
      <c r="T17" s="59">
        <v>0</v>
      </c>
      <c r="U17" s="59">
        <v>0.66400000000000003</v>
      </c>
      <c r="V17" s="59">
        <v>0.38100000000000001</v>
      </c>
      <c r="W17" s="59">
        <v>1.0449999999999999</v>
      </c>
      <c r="X17" s="59">
        <v>97.912999999999997</v>
      </c>
      <c r="Y17" s="59">
        <v>38.411999999999999</v>
      </c>
      <c r="Z17" s="59">
        <v>22.684000000000001</v>
      </c>
      <c r="AA17" s="59">
        <v>159.00899999999999</v>
      </c>
      <c r="AB17" s="59">
        <v>22.404</v>
      </c>
      <c r="AC17" s="59">
        <v>181.41300000000001</v>
      </c>
      <c r="AD17" s="59">
        <v>6.9829999999999997</v>
      </c>
      <c r="AE17" s="59">
        <v>0</v>
      </c>
      <c r="AF17" s="59">
        <v>0</v>
      </c>
      <c r="AG17" s="59">
        <v>6.9829999999999997</v>
      </c>
      <c r="AH17" s="59">
        <v>0</v>
      </c>
      <c r="AI17" s="59">
        <v>6.9829999999999997</v>
      </c>
      <c r="AJ17" s="59">
        <v>34.82</v>
      </c>
      <c r="AK17" s="59">
        <v>3.109</v>
      </c>
      <c r="AL17" s="59">
        <v>0</v>
      </c>
      <c r="AM17" s="59">
        <v>37.93</v>
      </c>
      <c r="AN17" s="59">
        <v>0</v>
      </c>
      <c r="AO17" s="59">
        <v>37.93</v>
      </c>
      <c r="AP17" s="59">
        <v>76.296999999999997</v>
      </c>
      <c r="AQ17" s="59">
        <v>46.99</v>
      </c>
      <c r="AR17" s="59">
        <v>12.409000000000001</v>
      </c>
      <c r="AS17" s="59">
        <v>135.696</v>
      </c>
      <c r="AT17" s="59">
        <v>0.62</v>
      </c>
      <c r="AU17" s="59">
        <v>136.316</v>
      </c>
      <c r="AV17" s="59">
        <v>39.722000000000001</v>
      </c>
      <c r="AW17" s="59">
        <v>60.881999999999998</v>
      </c>
      <c r="AX17" s="59">
        <v>54.9</v>
      </c>
      <c r="AY17" s="59">
        <v>155.505</v>
      </c>
      <c r="AZ17" s="59">
        <v>26.451000000000001</v>
      </c>
      <c r="BA17" s="59">
        <v>181.95599999999999</v>
      </c>
      <c r="BB17" s="59">
        <v>4.8730000000000002</v>
      </c>
      <c r="BC17" s="59">
        <v>16.134</v>
      </c>
      <c r="BD17" s="59">
        <v>49.447000000000003</v>
      </c>
      <c r="BE17" s="59">
        <v>70.453999999999994</v>
      </c>
      <c r="BF17" s="59">
        <v>58.578000000000003</v>
      </c>
      <c r="BG17" s="59">
        <v>129.03200000000001</v>
      </c>
      <c r="BH17" s="59">
        <v>2.7949999999999999</v>
      </c>
      <c r="BI17" s="59">
        <v>1.3939999999999999</v>
      </c>
      <c r="BJ17" s="59">
        <v>3.859</v>
      </c>
      <c r="BK17" s="59">
        <v>8.048</v>
      </c>
      <c r="BL17" s="59">
        <v>10.821999999999999</v>
      </c>
      <c r="BM17" s="59">
        <v>18.87</v>
      </c>
      <c r="BN17" s="59">
        <v>0.58799999999999997</v>
      </c>
      <c r="BO17" s="59">
        <v>7.5999999999999998E-2</v>
      </c>
      <c r="BP17" s="59">
        <v>9.7000000000000003E-2</v>
      </c>
      <c r="BQ17" s="59">
        <v>0.76100000000000001</v>
      </c>
      <c r="BR17" s="59">
        <v>0.78200000000000003</v>
      </c>
      <c r="BS17" s="59">
        <v>1.544</v>
      </c>
      <c r="BT17" s="59">
        <v>166.07900000000001</v>
      </c>
      <c r="BU17" s="59">
        <v>128.58600000000001</v>
      </c>
      <c r="BV17" s="59">
        <v>120.712</v>
      </c>
      <c r="BW17" s="59">
        <v>415.37700000000001</v>
      </c>
      <c r="BX17" s="59">
        <v>97.254000000000005</v>
      </c>
      <c r="BY17" s="59">
        <v>512.63099999999997</v>
      </c>
    </row>
    <row r="18" spans="1:77">
      <c r="A18" s="9">
        <v>41061</v>
      </c>
      <c r="B18" s="59">
        <v>12.48</v>
      </c>
      <c r="C18" s="59">
        <v>54.405000000000001</v>
      </c>
      <c r="D18" s="59">
        <v>5.032</v>
      </c>
      <c r="E18" s="59">
        <v>59.436999999999998</v>
      </c>
      <c r="F18" s="59">
        <v>2.891</v>
      </c>
      <c r="G18" s="59">
        <v>6.4790000000000001</v>
      </c>
      <c r="H18" s="59">
        <v>15.058999999999999</v>
      </c>
      <c r="I18" s="59">
        <v>24.43</v>
      </c>
      <c r="J18" s="59">
        <v>16.024999999999999</v>
      </c>
      <c r="K18" s="59">
        <v>40.454999999999998</v>
      </c>
      <c r="L18" s="59">
        <v>1.1890000000000001</v>
      </c>
      <c r="M18" s="59">
        <v>0.156</v>
      </c>
      <c r="N18" s="59">
        <v>3.1179999999999999</v>
      </c>
      <c r="O18" s="59">
        <v>4.4630000000000001</v>
      </c>
      <c r="P18" s="59">
        <v>7.6710000000000003</v>
      </c>
      <c r="Q18" s="59">
        <v>12.134</v>
      </c>
      <c r="R18" s="59">
        <v>0.95</v>
      </c>
      <c r="S18" s="59">
        <v>0.95</v>
      </c>
      <c r="T18" s="59">
        <v>1.3069999999999999</v>
      </c>
      <c r="U18" s="59">
        <v>3.2069999999999999</v>
      </c>
      <c r="V18" s="59">
        <v>0</v>
      </c>
      <c r="W18" s="59">
        <v>3.2069999999999999</v>
      </c>
      <c r="X18" s="59">
        <v>98.215999999999994</v>
      </c>
      <c r="Y18" s="59">
        <v>39.841999999999999</v>
      </c>
      <c r="Z18" s="59">
        <v>33.917999999999999</v>
      </c>
      <c r="AA18" s="59">
        <v>171.97499999999999</v>
      </c>
      <c r="AB18" s="59">
        <v>28.981000000000002</v>
      </c>
      <c r="AC18" s="59">
        <v>200.95699999999999</v>
      </c>
      <c r="AD18" s="59">
        <v>6.99</v>
      </c>
      <c r="AE18" s="59">
        <v>0</v>
      </c>
      <c r="AF18" s="59">
        <v>0</v>
      </c>
      <c r="AG18" s="59">
        <v>6.99</v>
      </c>
      <c r="AH18" s="59">
        <v>0</v>
      </c>
      <c r="AI18" s="59">
        <v>6.99</v>
      </c>
      <c r="AJ18" s="59">
        <v>29.972999999999999</v>
      </c>
      <c r="AK18" s="59">
        <v>1.96</v>
      </c>
      <c r="AL18" s="59">
        <v>0</v>
      </c>
      <c r="AM18" s="59">
        <v>31.933</v>
      </c>
      <c r="AN18" s="59">
        <v>0</v>
      </c>
      <c r="AO18" s="59">
        <v>31.933</v>
      </c>
      <c r="AP18" s="59">
        <v>75.144999999999996</v>
      </c>
      <c r="AQ18" s="59">
        <v>36.889000000000003</v>
      </c>
      <c r="AR18" s="59">
        <v>9.4990000000000006</v>
      </c>
      <c r="AS18" s="59">
        <v>121.533</v>
      </c>
      <c r="AT18" s="59">
        <v>0.253</v>
      </c>
      <c r="AU18" s="59">
        <v>121.786</v>
      </c>
      <c r="AV18" s="59">
        <v>35.923000000000002</v>
      </c>
      <c r="AW18" s="59">
        <v>66.412000000000006</v>
      </c>
      <c r="AX18" s="59">
        <v>66.516000000000005</v>
      </c>
      <c r="AY18" s="59">
        <v>168.851</v>
      </c>
      <c r="AZ18" s="59">
        <v>20.483000000000001</v>
      </c>
      <c r="BA18" s="59">
        <v>189.33500000000001</v>
      </c>
      <c r="BB18" s="59">
        <v>6.4720000000000004</v>
      </c>
      <c r="BC18" s="59">
        <v>17.600000000000001</v>
      </c>
      <c r="BD18" s="59">
        <v>50.869</v>
      </c>
      <c r="BE18" s="59">
        <v>74.941000000000003</v>
      </c>
      <c r="BF18" s="59">
        <v>65.680999999999997</v>
      </c>
      <c r="BG18" s="59">
        <v>140.62200000000001</v>
      </c>
      <c r="BH18" s="59">
        <v>1.5640000000000001</v>
      </c>
      <c r="BI18" s="59">
        <v>0.51200000000000001</v>
      </c>
      <c r="BJ18" s="59">
        <v>4.8979999999999997</v>
      </c>
      <c r="BK18" s="59">
        <v>6.9749999999999996</v>
      </c>
      <c r="BL18" s="59">
        <v>19.789000000000001</v>
      </c>
      <c r="BM18" s="59">
        <v>26.763999999999999</v>
      </c>
      <c r="BN18" s="59">
        <v>0.95</v>
      </c>
      <c r="BO18" s="59">
        <v>1.2649999999999999</v>
      </c>
      <c r="BP18" s="59">
        <v>1.6930000000000001</v>
      </c>
      <c r="BQ18" s="59">
        <v>3.9079999999999999</v>
      </c>
      <c r="BR18" s="59">
        <v>0</v>
      </c>
      <c r="BS18" s="59">
        <v>3.9079999999999999</v>
      </c>
      <c r="BT18" s="59">
        <v>157.017</v>
      </c>
      <c r="BU18" s="59">
        <v>124.637</v>
      </c>
      <c r="BV18" s="59">
        <v>133.477</v>
      </c>
      <c r="BW18" s="59">
        <v>415.13099999999997</v>
      </c>
      <c r="BX18" s="59">
        <v>106.206</v>
      </c>
      <c r="BY18" s="59">
        <v>521.33699999999999</v>
      </c>
    </row>
    <row r="19" spans="1:77">
      <c r="A19" s="9">
        <v>41426</v>
      </c>
      <c r="B19" s="59">
        <v>13.263999999999999</v>
      </c>
      <c r="C19" s="59">
        <v>62.32</v>
      </c>
      <c r="D19" s="59">
        <v>4.5380000000000003</v>
      </c>
      <c r="E19" s="59">
        <v>66.856999999999999</v>
      </c>
      <c r="F19" s="59">
        <v>0.377</v>
      </c>
      <c r="G19" s="59">
        <v>7.2039999999999997</v>
      </c>
      <c r="H19" s="59">
        <v>11.561</v>
      </c>
      <c r="I19" s="59">
        <v>19.140999999999998</v>
      </c>
      <c r="J19" s="59">
        <v>9.1880000000000006</v>
      </c>
      <c r="K19" s="59">
        <v>28.329000000000001</v>
      </c>
      <c r="L19" s="59">
        <v>0.57199999999999995</v>
      </c>
      <c r="M19" s="59">
        <v>1.036</v>
      </c>
      <c r="N19" s="59">
        <v>2.4500000000000002</v>
      </c>
      <c r="O19" s="59">
        <v>4.0579999999999998</v>
      </c>
      <c r="P19" s="59">
        <v>6.125</v>
      </c>
      <c r="Q19" s="59">
        <v>10.183</v>
      </c>
      <c r="R19" s="59">
        <v>0.77200000000000002</v>
      </c>
      <c r="S19" s="59">
        <v>0.53500000000000003</v>
      </c>
      <c r="T19" s="59">
        <v>0.84599999999999997</v>
      </c>
      <c r="U19" s="59">
        <v>2.153</v>
      </c>
      <c r="V19" s="59">
        <v>0.55900000000000005</v>
      </c>
      <c r="W19" s="59">
        <v>2.7120000000000002</v>
      </c>
      <c r="X19" s="59">
        <v>94.08</v>
      </c>
      <c r="Y19" s="59">
        <v>48.122999999999998</v>
      </c>
      <c r="Z19" s="59">
        <v>32.950000000000003</v>
      </c>
      <c r="AA19" s="59">
        <v>175.15199999999999</v>
      </c>
      <c r="AB19" s="59">
        <v>20.765000000000001</v>
      </c>
      <c r="AC19" s="59">
        <v>195.917</v>
      </c>
      <c r="AD19" s="59">
        <v>4.1319999999999997</v>
      </c>
      <c r="AE19" s="59">
        <v>0</v>
      </c>
      <c r="AF19" s="59">
        <v>0</v>
      </c>
      <c r="AG19" s="59">
        <v>4.1319999999999997</v>
      </c>
      <c r="AH19" s="59">
        <v>0</v>
      </c>
      <c r="AI19" s="59">
        <v>4.1319999999999997</v>
      </c>
      <c r="AJ19" s="59">
        <v>27.753</v>
      </c>
      <c r="AK19" s="59">
        <v>1.6879999999999999</v>
      </c>
      <c r="AL19" s="59">
        <v>0</v>
      </c>
      <c r="AM19" s="59">
        <v>29.440999999999999</v>
      </c>
      <c r="AN19" s="59">
        <v>0</v>
      </c>
      <c r="AO19" s="59">
        <v>29.440999999999999</v>
      </c>
      <c r="AP19" s="59">
        <v>72.674999999999997</v>
      </c>
      <c r="AQ19" s="59">
        <v>42.415999999999997</v>
      </c>
      <c r="AR19" s="59">
        <v>12.757999999999999</v>
      </c>
      <c r="AS19" s="59">
        <v>127.849</v>
      </c>
      <c r="AT19" s="59">
        <v>1.008</v>
      </c>
      <c r="AU19" s="59">
        <v>128.857</v>
      </c>
      <c r="AV19" s="59">
        <v>51.250999999999998</v>
      </c>
      <c r="AW19" s="59">
        <v>65.347999999999999</v>
      </c>
      <c r="AX19" s="59">
        <v>57.901000000000003</v>
      </c>
      <c r="AY19" s="59">
        <v>174.499</v>
      </c>
      <c r="AZ19" s="59">
        <v>17.135000000000002</v>
      </c>
      <c r="BA19" s="59">
        <v>191.63399999999999</v>
      </c>
      <c r="BB19" s="59">
        <v>4.0529999999999999</v>
      </c>
      <c r="BC19" s="59">
        <v>18.631</v>
      </c>
      <c r="BD19" s="59">
        <v>49.835999999999999</v>
      </c>
      <c r="BE19" s="59">
        <v>72.52</v>
      </c>
      <c r="BF19" s="59">
        <v>62.881999999999998</v>
      </c>
      <c r="BG19" s="59">
        <v>135.40100000000001</v>
      </c>
      <c r="BH19" s="59">
        <v>0.57199999999999995</v>
      </c>
      <c r="BI19" s="59">
        <v>1.321</v>
      </c>
      <c r="BJ19" s="59">
        <v>7.9039999999999999</v>
      </c>
      <c r="BK19" s="59">
        <v>9.7970000000000006</v>
      </c>
      <c r="BL19" s="59">
        <v>16.442</v>
      </c>
      <c r="BM19" s="59">
        <v>26.239000000000001</v>
      </c>
      <c r="BN19" s="59">
        <v>0.77200000000000002</v>
      </c>
      <c r="BO19" s="59">
        <v>0.53500000000000003</v>
      </c>
      <c r="BP19" s="59">
        <v>1.4750000000000001</v>
      </c>
      <c r="BQ19" s="59">
        <v>2.782</v>
      </c>
      <c r="BR19" s="59">
        <v>0.55900000000000005</v>
      </c>
      <c r="BS19" s="59">
        <v>3.3410000000000002</v>
      </c>
      <c r="BT19" s="59">
        <v>161.20699999999999</v>
      </c>
      <c r="BU19" s="59">
        <v>129.93799999999999</v>
      </c>
      <c r="BV19" s="59">
        <v>129.874</v>
      </c>
      <c r="BW19" s="59">
        <v>421.01900000000001</v>
      </c>
      <c r="BX19" s="59">
        <v>98.025999999999996</v>
      </c>
      <c r="BY19" s="59">
        <v>519.04499999999996</v>
      </c>
    </row>
    <row r="20" spans="1:77">
      <c r="A20" s="9">
        <v>41791</v>
      </c>
      <c r="B20" s="59">
        <v>13.195</v>
      </c>
      <c r="C20" s="59">
        <v>52.402999999999999</v>
      </c>
      <c r="D20" s="59">
        <v>3.98</v>
      </c>
      <c r="E20" s="59">
        <v>56.383000000000003</v>
      </c>
      <c r="F20" s="59">
        <v>2.6819999999999999</v>
      </c>
      <c r="G20" s="59">
        <v>7.3419999999999996</v>
      </c>
      <c r="H20" s="59">
        <v>12.15</v>
      </c>
      <c r="I20" s="59">
        <v>22.172999999999998</v>
      </c>
      <c r="J20" s="59">
        <v>17.594000000000001</v>
      </c>
      <c r="K20" s="59">
        <v>39.767000000000003</v>
      </c>
      <c r="L20" s="59">
        <v>0.81299999999999994</v>
      </c>
      <c r="M20" s="59">
        <v>0</v>
      </c>
      <c r="N20" s="59">
        <v>1.335</v>
      </c>
      <c r="O20" s="59">
        <v>2.149</v>
      </c>
      <c r="P20" s="59">
        <v>6.8310000000000004</v>
      </c>
      <c r="Q20" s="59">
        <v>8.98</v>
      </c>
      <c r="R20" s="59">
        <v>0.54800000000000004</v>
      </c>
      <c r="S20" s="59">
        <v>0.83499999999999996</v>
      </c>
      <c r="T20" s="59">
        <v>1.762</v>
      </c>
      <c r="U20" s="59">
        <v>3.1459999999999999</v>
      </c>
      <c r="V20" s="59">
        <v>0.126</v>
      </c>
      <c r="W20" s="59">
        <v>3.2719999999999998</v>
      </c>
      <c r="X20" s="59">
        <v>88.43</v>
      </c>
      <c r="Y20" s="59">
        <v>45.701999999999998</v>
      </c>
      <c r="Z20" s="59">
        <v>31.34</v>
      </c>
      <c r="AA20" s="59">
        <v>165.47200000000001</v>
      </c>
      <c r="AB20" s="59">
        <v>28.530999999999999</v>
      </c>
      <c r="AC20" s="59">
        <v>194.00299999999999</v>
      </c>
      <c r="AD20" s="59">
        <v>5.1360000000000001</v>
      </c>
      <c r="AE20" s="59">
        <v>0.624</v>
      </c>
      <c r="AF20" s="59">
        <v>0.309</v>
      </c>
      <c r="AG20" s="59">
        <v>6.0679999999999996</v>
      </c>
      <c r="AH20" s="59">
        <v>0</v>
      </c>
      <c r="AI20" s="59">
        <v>6.0679999999999996</v>
      </c>
      <c r="AJ20" s="59">
        <v>28.567</v>
      </c>
      <c r="AK20" s="59">
        <v>2.6309999999999998</v>
      </c>
      <c r="AL20" s="59">
        <v>0.59699999999999998</v>
      </c>
      <c r="AM20" s="59">
        <v>31.794</v>
      </c>
      <c r="AN20" s="59">
        <v>0</v>
      </c>
      <c r="AO20" s="59">
        <v>31.794</v>
      </c>
      <c r="AP20" s="59">
        <v>66.113</v>
      </c>
      <c r="AQ20" s="59">
        <v>47.048000000000002</v>
      </c>
      <c r="AR20" s="59">
        <v>7.9550000000000001</v>
      </c>
      <c r="AS20" s="59">
        <v>121.117</v>
      </c>
      <c r="AT20" s="59">
        <v>0.21299999999999999</v>
      </c>
      <c r="AU20" s="59">
        <v>121.32899999999999</v>
      </c>
      <c r="AV20" s="59">
        <v>44.904000000000003</v>
      </c>
      <c r="AW20" s="59">
        <v>70.816999999999993</v>
      </c>
      <c r="AX20" s="59">
        <v>59.587000000000003</v>
      </c>
      <c r="AY20" s="59">
        <v>175.30799999999999</v>
      </c>
      <c r="AZ20" s="59">
        <v>22.102</v>
      </c>
      <c r="BA20" s="59">
        <v>197.41</v>
      </c>
      <c r="BB20" s="59">
        <v>6.1429999999999998</v>
      </c>
      <c r="BC20" s="59">
        <v>17.725000000000001</v>
      </c>
      <c r="BD20" s="59">
        <v>47.44</v>
      </c>
      <c r="BE20" s="59">
        <v>71.308000000000007</v>
      </c>
      <c r="BF20" s="59">
        <v>70.138000000000005</v>
      </c>
      <c r="BG20" s="59">
        <v>141.44499999999999</v>
      </c>
      <c r="BH20" s="59">
        <v>1.833</v>
      </c>
      <c r="BI20" s="59">
        <v>0.91</v>
      </c>
      <c r="BJ20" s="59">
        <v>4.173</v>
      </c>
      <c r="BK20" s="59">
        <v>6.915</v>
      </c>
      <c r="BL20" s="59">
        <v>19.963999999999999</v>
      </c>
      <c r="BM20" s="59">
        <v>26.879000000000001</v>
      </c>
      <c r="BN20" s="59">
        <v>0.86799999999999999</v>
      </c>
      <c r="BO20" s="59">
        <v>0.83499999999999996</v>
      </c>
      <c r="BP20" s="59">
        <v>1.762</v>
      </c>
      <c r="BQ20" s="59">
        <v>3.4660000000000002</v>
      </c>
      <c r="BR20" s="59">
        <v>0.39800000000000002</v>
      </c>
      <c r="BS20" s="59">
        <v>3.8639999999999999</v>
      </c>
      <c r="BT20" s="59">
        <v>153.56299999999999</v>
      </c>
      <c r="BU20" s="59">
        <v>140.59</v>
      </c>
      <c r="BV20" s="59">
        <v>121.822</v>
      </c>
      <c r="BW20" s="59">
        <v>415.976</v>
      </c>
      <c r="BX20" s="59">
        <v>112.81399999999999</v>
      </c>
      <c r="BY20" s="59">
        <v>528.79</v>
      </c>
    </row>
    <row r="21" spans="1:77">
      <c r="A21" s="9">
        <v>42156</v>
      </c>
      <c r="B21" s="59">
        <v>11.335000000000001</v>
      </c>
      <c r="C21" s="59">
        <v>49.436</v>
      </c>
      <c r="D21" s="59">
        <v>5.0579999999999998</v>
      </c>
      <c r="E21" s="59">
        <v>54.494</v>
      </c>
      <c r="F21" s="59">
        <v>3.1739999999999999</v>
      </c>
      <c r="G21" s="59">
        <v>9.7360000000000007</v>
      </c>
      <c r="H21" s="59">
        <v>17.439</v>
      </c>
      <c r="I21" s="59">
        <v>30.349</v>
      </c>
      <c r="J21" s="59">
        <v>14.534000000000001</v>
      </c>
      <c r="K21" s="59">
        <v>44.883000000000003</v>
      </c>
      <c r="L21" s="59">
        <v>1.2669999999999999</v>
      </c>
      <c r="M21" s="59">
        <v>0.96</v>
      </c>
      <c r="N21" s="59">
        <v>1.768</v>
      </c>
      <c r="O21" s="59">
        <v>3.9950000000000001</v>
      </c>
      <c r="P21" s="59">
        <v>6.8310000000000004</v>
      </c>
      <c r="Q21" s="59">
        <v>10.824999999999999</v>
      </c>
      <c r="R21" s="59">
        <v>0</v>
      </c>
      <c r="S21" s="59">
        <v>0.56899999999999995</v>
      </c>
      <c r="T21" s="59">
        <v>1.3580000000000001</v>
      </c>
      <c r="U21" s="59">
        <v>1.927</v>
      </c>
      <c r="V21" s="59">
        <v>0</v>
      </c>
      <c r="W21" s="59">
        <v>1.927</v>
      </c>
      <c r="X21" s="59">
        <v>92.585999999999999</v>
      </c>
      <c r="Y21" s="59">
        <v>40.131999999999998</v>
      </c>
      <c r="Z21" s="59">
        <v>34.209000000000003</v>
      </c>
      <c r="AA21" s="59">
        <v>166.92699999999999</v>
      </c>
      <c r="AB21" s="59">
        <v>26.422000000000001</v>
      </c>
      <c r="AC21" s="59">
        <v>193.34899999999999</v>
      </c>
      <c r="AD21" s="59">
        <v>3.8660000000000001</v>
      </c>
      <c r="AE21" s="59">
        <v>0</v>
      </c>
      <c r="AF21" s="59">
        <v>0.51300000000000001</v>
      </c>
      <c r="AG21" s="59">
        <v>4.3789999999999996</v>
      </c>
      <c r="AH21" s="59">
        <v>0</v>
      </c>
      <c r="AI21" s="59">
        <v>4.3789999999999996</v>
      </c>
      <c r="AJ21" s="59">
        <v>30.777999999999999</v>
      </c>
      <c r="AK21" s="59">
        <v>1.1639999999999999</v>
      </c>
      <c r="AL21" s="59">
        <v>0</v>
      </c>
      <c r="AM21" s="59">
        <v>31.942</v>
      </c>
      <c r="AN21" s="59">
        <v>0</v>
      </c>
      <c r="AO21" s="59">
        <v>31.942</v>
      </c>
      <c r="AP21" s="59">
        <v>80.62</v>
      </c>
      <c r="AQ21" s="59">
        <v>39.656999999999996</v>
      </c>
      <c r="AR21" s="59">
        <v>6.024</v>
      </c>
      <c r="AS21" s="59">
        <v>126.30200000000001</v>
      </c>
      <c r="AT21" s="59">
        <v>0.47399999999999998</v>
      </c>
      <c r="AU21" s="59">
        <v>126.776</v>
      </c>
      <c r="AV21" s="59">
        <v>48.384999999999998</v>
      </c>
      <c r="AW21" s="59">
        <v>78.197000000000003</v>
      </c>
      <c r="AX21" s="59">
        <v>56.256999999999998</v>
      </c>
      <c r="AY21" s="59">
        <v>182.839</v>
      </c>
      <c r="AZ21" s="59">
        <v>21.677</v>
      </c>
      <c r="BA21" s="59">
        <v>204.51599999999999</v>
      </c>
      <c r="BB21" s="59">
        <v>5.6109999999999998</v>
      </c>
      <c r="BC21" s="59">
        <v>21.207000000000001</v>
      </c>
      <c r="BD21" s="59">
        <v>53.345999999999997</v>
      </c>
      <c r="BE21" s="59">
        <v>80.164000000000001</v>
      </c>
      <c r="BF21" s="59">
        <v>70.619</v>
      </c>
      <c r="BG21" s="59">
        <v>150.78299999999999</v>
      </c>
      <c r="BH21" s="59">
        <v>1.8440000000000001</v>
      </c>
      <c r="BI21" s="59">
        <v>1.6180000000000001</v>
      </c>
      <c r="BJ21" s="59">
        <v>3.4470000000000001</v>
      </c>
      <c r="BK21" s="59">
        <v>6.9089999999999998</v>
      </c>
      <c r="BL21" s="59">
        <v>23.596</v>
      </c>
      <c r="BM21" s="59">
        <v>30.504999999999999</v>
      </c>
      <c r="BN21" s="59">
        <v>0</v>
      </c>
      <c r="BO21" s="59">
        <v>1.35</v>
      </c>
      <c r="BP21" s="59">
        <v>1.3580000000000001</v>
      </c>
      <c r="BQ21" s="59">
        <v>2.7080000000000002</v>
      </c>
      <c r="BR21" s="59">
        <v>0</v>
      </c>
      <c r="BS21" s="59">
        <v>2.7080000000000002</v>
      </c>
      <c r="BT21" s="59">
        <v>171.10499999999999</v>
      </c>
      <c r="BU21" s="59">
        <v>143.19300000000001</v>
      </c>
      <c r="BV21" s="59">
        <v>120.94499999999999</v>
      </c>
      <c r="BW21" s="59">
        <v>435.24299999999999</v>
      </c>
      <c r="BX21" s="59">
        <v>116.366</v>
      </c>
      <c r="BY21" s="59">
        <v>551.61</v>
      </c>
    </row>
    <row r="22" spans="1:77">
      <c r="A22" s="9">
        <v>42522</v>
      </c>
      <c r="B22" s="59">
        <v>11.561999999999999</v>
      </c>
      <c r="C22" s="59">
        <v>51.805</v>
      </c>
      <c r="D22" s="59">
        <v>5.234</v>
      </c>
      <c r="E22" s="59">
        <v>57.039000000000001</v>
      </c>
      <c r="F22" s="59">
        <v>4.1070000000000002</v>
      </c>
      <c r="G22" s="59">
        <v>6.2329999999999997</v>
      </c>
      <c r="H22" s="59">
        <v>10.977</v>
      </c>
      <c r="I22" s="59">
        <v>21.317</v>
      </c>
      <c r="J22" s="59">
        <v>13.597</v>
      </c>
      <c r="K22" s="59">
        <v>34.914000000000001</v>
      </c>
      <c r="L22" s="59">
        <v>1.125</v>
      </c>
      <c r="M22" s="59">
        <v>1.3160000000000001</v>
      </c>
      <c r="N22" s="59">
        <v>3.1539999999999999</v>
      </c>
      <c r="O22" s="59">
        <v>5.5949999999999998</v>
      </c>
      <c r="P22" s="59">
        <v>7.3120000000000003</v>
      </c>
      <c r="Q22" s="59">
        <v>12.907</v>
      </c>
      <c r="R22" s="59">
        <v>0</v>
      </c>
      <c r="S22" s="59">
        <v>2.1480000000000001</v>
      </c>
      <c r="T22" s="59">
        <v>1.7150000000000001</v>
      </c>
      <c r="U22" s="59">
        <v>3.863</v>
      </c>
      <c r="V22" s="59">
        <v>0.312</v>
      </c>
      <c r="W22" s="59">
        <v>4.1749999999999998</v>
      </c>
      <c r="X22" s="59">
        <v>87.296000000000006</v>
      </c>
      <c r="Y22" s="59">
        <v>42.246000000000002</v>
      </c>
      <c r="Z22" s="59">
        <v>30.181999999999999</v>
      </c>
      <c r="AA22" s="59">
        <v>159.72399999999999</v>
      </c>
      <c r="AB22" s="59">
        <v>26.605</v>
      </c>
      <c r="AC22" s="59">
        <v>186.32900000000001</v>
      </c>
      <c r="AD22" s="59">
        <v>1.722</v>
      </c>
      <c r="AE22" s="59">
        <v>0</v>
      </c>
      <c r="AF22" s="59">
        <v>0</v>
      </c>
      <c r="AG22" s="59">
        <v>1.722</v>
      </c>
      <c r="AH22" s="59">
        <v>0.15</v>
      </c>
      <c r="AI22" s="59">
        <v>1.8720000000000001</v>
      </c>
      <c r="AJ22" s="59">
        <v>24.056000000000001</v>
      </c>
      <c r="AK22" s="59">
        <v>1.5369999999999999</v>
      </c>
      <c r="AL22" s="59">
        <v>0</v>
      </c>
      <c r="AM22" s="59">
        <v>25.591999999999999</v>
      </c>
      <c r="AN22" s="59">
        <v>0</v>
      </c>
      <c r="AO22" s="59">
        <v>25.591999999999999</v>
      </c>
      <c r="AP22" s="59">
        <v>79.304000000000002</v>
      </c>
      <c r="AQ22" s="59">
        <v>41.942</v>
      </c>
      <c r="AR22" s="59">
        <v>9.5440000000000005</v>
      </c>
      <c r="AS22" s="59">
        <v>130.79</v>
      </c>
      <c r="AT22" s="59">
        <v>0.77100000000000002</v>
      </c>
      <c r="AU22" s="59">
        <v>131.56100000000001</v>
      </c>
      <c r="AV22" s="59">
        <v>46.012999999999998</v>
      </c>
      <c r="AW22" s="59">
        <v>74.989000000000004</v>
      </c>
      <c r="AX22" s="59">
        <v>63.63</v>
      </c>
      <c r="AY22" s="59">
        <v>184.631</v>
      </c>
      <c r="AZ22" s="59">
        <v>25.963000000000001</v>
      </c>
      <c r="BA22" s="59">
        <v>210.59399999999999</v>
      </c>
      <c r="BB22" s="59">
        <v>6.6210000000000004</v>
      </c>
      <c r="BC22" s="59">
        <v>22.451000000000001</v>
      </c>
      <c r="BD22" s="59">
        <v>52.497999999999998</v>
      </c>
      <c r="BE22" s="59">
        <v>81.569999999999993</v>
      </c>
      <c r="BF22" s="59">
        <v>66.057000000000002</v>
      </c>
      <c r="BG22" s="59">
        <v>147.62799999999999</v>
      </c>
      <c r="BH22" s="59">
        <v>1.125</v>
      </c>
      <c r="BI22" s="59">
        <v>1.3160000000000001</v>
      </c>
      <c r="BJ22" s="59">
        <v>6.0590000000000002</v>
      </c>
      <c r="BK22" s="59">
        <v>8.5</v>
      </c>
      <c r="BL22" s="59">
        <v>23.353999999999999</v>
      </c>
      <c r="BM22" s="59">
        <v>31.855</v>
      </c>
      <c r="BN22" s="59">
        <v>0</v>
      </c>
      <c r="BO22" s="59">
        <v>2.1480000000000001</v>
      </c>
      <c r="BP22" s="59">
        <v>1.7150000000000001</v>
      </c>
      <c r="BQ22" s="59">
        <v>3.863</v>
      </c>
      <c r="BR22" s="59">
        <v>0.312</v>
      </c>
      <c r="BS22" s="59">
        <v>4.1749999999999998</v>
      </c>
      <c r="BT22" s="59">
        <v>158.84100000000001</v>
      </c>
      <c r="BU22" s="59">
        <v>144.38200000000001</v>
      </c>
      <c r="BV22" s="59">
        <v>133.446</v>
      </c>
      <c r="BW22" s="59">
        <v>436.66899999999998</v>
      </c>
      <c r="BX22" s="59">
        <v>116.607</v>
      </c>
      <c r="BY22" s="59">
        <v>553.27599999999995</v>
      </c>
    </row>
    <row r="23" spans="1:77">
      <c r="A23" s="9">
        <v>42887</v>
      </c>
      <c r="B23" s="59">
        <v>10.218999999999999</v>
      </c>
      <c r="C23" s="59">
        <v>55.918999999999997</v>
      </c>
      <c r="D23" s="59">
        <v>5.431</v>
      </c>
      <c r="E23" s="59">
        <v>61.350999999999999</v>
      </c>
      <c r="F23" s="59">
        <v>1.1859999999999999</v>
      </c>
      <c r="G23" s="59">
        <v>8.4830000000000005</v>
      </c>
      <c r="H23" s="59">
        <v>14.026</v>
      </c>
      <c r="I23" s="59">
        <v>23.695</v>
      </c>
      <c r="J23" s="59">
        <v>9.5250000000000004</v>
      </c>
      <c r="K23" s="59">
        <v>33.22</v>
      </c>
      <c r="L23" s="59">
        <v>6.2E-2</v>
      </c>
      <c r="M23" s="59">
        <v>1.601</v>
      </c>
      <c r="N23" s="59">
        <v>2.2759999999999998</v>
      </c>
      <c r="O23" s="59">
        <v>3.9390000000000001</v>
      </c>
      <c r="P23" s="59">
        <v>3.347</v>
      </c>
      <c r="Q23" s="59">
        <v>7.2859999999999996</v>
      </c>
      <c r="R23" s="59">
        <v>0</v>
      </c>
      <c r="S23" s="59">
        <v>0.61499999999999999</v>
      </c>
      <c r="T23" s="59">
        <v>1.1359999999999999</v>
      </c>
      <c r="U23" s="59">
        <v>1.7509999999999999</v>
      </c>
      <c r="V23" s="59">
        <v>1.198</v>
      </c>
      <c r="W23" s="59">
        <v>2.9489999999999998</v>
      </c>
      <c r="X23" s="59">
        <v>92.120999999999995</v>
      </c>
      <c r="Y23" s="59">
        <v>50.006999999999998</v>
      </c>
      <c r="Z23" s="59">
        <v>30.564</v>
      </c>
      <c r="AA23" s="59">
        <v>172.69200000000001</v>
      </c>
      <c r="AB23" s="59">
        <v>19.501000000000001</v>
      </c>
      <c r="AC23" s="59">
        <v>192.19300000000001</v>
      </c>
      <c r="AD23" s="59">
        <v>2.1179999999999999</v>
      </c>
      <c r="AE23" s="59">
        <v>0</v>
      </c>
      <c r="AF23" s="59">
        <v>0</v>
      </c>
      <c r="AG23" s="59">
        <v>2.1179999999999999</v>
      </c>
      <c r="AH23" s="59">
        <v>0</v>
      </c>
      <c r="AI23" s="59">
        <v>2.1179999999999999</v>
      </c>
      <c r="AJ23" s="59">
        <v>26.222000000000001</v>
      </c>
      <c r="AK23" s="59">
        <v>3.0190000000000001</v>
      </c>
      <c r="AL23" s="59">
        <v>0</v>
      </c>
      <c r="AM23" s="59">
        <v>29.241</v>
      </c>
      <c r="AN23" s="59">
        <v>0</v>
      </c>
      <c r="AO23" s="59">
        <v>29.241</v>
      </c>
      <c r="AP23" s="59">
        <v>79.341999999999999</v>
      </c>
      <c r="AQ23" s="59">
        <v>44.587000000000003</v>
      </c>
      <c r="AR23" s="59">
        <v>10.271000000000001</v>
      </c>
      <c r="AS23" s="59">
        <v>134.19900000000001</v>
      </c>
      <c r="AT23" s="59">
        <v>0</v>
      </c>
      <c r="AU23" s="59">
        <v>134.19900000000001</v>
      </c>
      <c r="AV23" s="59">
        <v>47.713000000000001</v>
      </c>
      <c r="AW23" s="59">
        <v>76.448999999999998</v>
      </c>
      <c r="AX23" s="59">
        <v>50.353000000000002</v>
      </c>
      <c r="AY23" s="59">
        <v>174.51599999999999</v>
      </c>
      <c r="AZ23" s="59">
        <v>24.779</v>
      </c>
      <c r="BA23" s="59">
        <v>199.29400000000001</v>
      </c>
      <c r="BB23" s="59">
        <v>5.2169999999999996</v>
      </c>
      <c r="BC23" s="59">
        <v>29.695</v>
      </c>
      <c r="BD23" s="59">
        <v>60.314</v>
      </c>
      <c r="BE23" s="59">
        <v>95.224999999999994</v>
      </c>
      <c r="BF23" s="59">
        <v>64.198999999999998</v>
      </c>
      <c r="BG23" s="59">
        <v>159.42400000000001</v>
      </c>
      <c r="BH23" s="59">
        <v>0.68100000000000005</v>
      </c>
      <c r="BI23" s="59">
        <v>2.1219999999999999</v>
      </c>
      <c r="BJ23" s="59">
        <v>3.8809999999999998</v>
      </c>
      <c r="BK23" s="59">
        <v>6.6829999999999998</v>
      </c>
      <c r="BL23" s="59">
        <v>18.126000000000001</v>
      </c>
      <c r="BM23" s="59">
        <v>24.809000000000001</v>
      </c>
      <c r="BN23" s="59">
        <v>0</v>
      </c>
      <c r="BO23" s="59">
        <v>0.61499999999999999</v>
      </c>
      <c r="BP23" s="59">
        <v>1.931</v>
      </c>
      <c r="BQ23" s="59">
        <v>2.5459999999999998</v>
      </c>
      <c r="BR23" s="59">
        <v>1.4390000000000001</v>
      </c>
      <c r="BS23" s="59">
        <v>3.9849999999999999</v>
      </c>
      <c r="BT23" s="59">
        <v>161.292</v>
      </c>
      <c r="BU23" s="59">
        <v>156.48699999999999</v>
      </c>
      <c r="BV23" s="59">
        <v>126.75</v>
      </c>
      <c r="BW23" s="59">
        <v>444.529</v>
      </c>
      <c r="BX23" s="59">
        <v>108.542</v>
      </c>
      <c r="BY23" s="59">
        <v>553.07100000000003</v>
      </c>
    </row>
    <row r="24" spans="1:77">
      <c r="A24" s="9">
        <v>43252</v>
      </c>
      <c r="B24" s="59">
        <v>9.9209999999999994</v>
      </c>
      <c r="C24" s="59">
        <v>53.122</v>
      </c>
      <c r="D24" s="59">
        <v>6.7969999999999997</v>
      </c>
      <c r="E24" s="59">
        <v>59.918999999999997</v>
      </c>
      <c r="F24" s="59">
        <v>2.8940000000000001</v>
      </c>
      <c r="G24" s="59">
        <v>8.6449999999999996</v>
      </c>
      <c r="H24" s="59">
        <v>16.574999999999999</v>
      </c>
      <c r="I24" s="59">
        <v>28.114000000000001</v>
      </c>
      <c r="J24" s="59">
        <v>13.013999999999999</v>
      </c>
      <c r="K24" s="59">
        <v>41.128</v>
      </c>
      <c r="L24" s="59">
        <v>0.72099999999999997</v>
      </c>
      <c r="M24" s="59">
        <v>0.47</v>
      </c>
      <c r="N24" s="59">
        <v>2.4089999999999998</v>
      </c>
      <c r="O24" s="59">
        <v>3.6</v>
      </c>
      <c r="P24" s="59">
        <v>6.23</v>
      </c>
      <c r="Q24" s="59">
        <v>9.83</v>
      </c>
      <c r="R24" s="59">
        <v>0</v>
      </c>
      <c r="S24" s="59">
        <v>0.92100000000000004</v>
      </c>
      <c r="T24" s="59">
        <v>1.0960000000000001</v>
      </c>
      <c r="U24" s="59">
        <v>2.0169999999999999</v>
      </c>
      <c r="V24" s="59">
        <v>0</v>
      </c>
      <c r="W24" s="59">
        <v>2.0169999999999999</v>
      </c>
      <c r="X24" s="59">
        <v>90.293000000000006</v>
      </c>
      <c r="Y24" s="59">
        <v>42.665999999999997</v>
      </c>
      <c r="Z24" s="59">
        <v>32.173000000000002</v>
      </c>
      <c r="AA24" s="59">
        <v>165.13200000000001</v>
      </c>
      <c r="AB24" s="59">
        <v>26.041</v>
      </c>
      <c r="AC24" s="59">
        <v>191.173</v>
      </c>
      <c r="AD24" s="59">
        <v>3.3340000000000001</v>
      </c>
      <c r="AE24" s="59">
        <v>0</v>
      </c>
      <c r="AF24" s="59">
        <v>0</v>
      </c>
      <c r="AG24" s="59">
        <v>3.3340000000000001</v>
      </c>
      <c r="AH24" s="59">
        <v>0</v>
      </c>
      <c r="AI24" s="59">
        <v>3.3340000000000001</v>
      </c>
      <c r="AJ24" s="59">
        <v>28.018999999999998</v>
      </c>
      <c r="AK24" s="59">
        <v>1.655</v>
      </c>
      <c r="AL24" s="59">
        <v>0</v>
      </c>
      <c r="AM24" s="59">
        <v>29.672999999999998</v>
      </c>
      <c r="AN24" s="59">
        <v>0</v>
      </c>
      <c r="AO24" s="59">
        <v>29.672999999999998</v>
      </c>
      <c r="AP24" s="59">
        <v>78.198999999999998</v>
      </c>
      <c r="AQ24" s="59">
        <v>41.923999999999999</v>
      </c>
      <c r="AR24" s="59">
        <v>9.6300000000000008</v>
      </c>
      <c r="AS24" s="59">
        <v>129.75399999999999</v>
      </c>
      <c r="AT24" s="59">
        <v>0.498</v>
      </c>
      <c r="AU24" s="59">
        <v>130.25200000000001</v>
      </c>
      <c r="AV24" s="59">
        <v>50.496000000000002</v>
      </c>
      <c r="AW24" s="59">
        <v>74.884</v>
      </c>
      <c r="AX24" s="59">
        <v>51.072000000000003</v>
      </c>
      <c r="AY24" s="59">
        <v>176.45099999999999</v>
      </c>
      <c r="AZ24" s="59">
        <v>23.542999999999999</v>
      </c>
      <c r="BA24" s="59">
        <v>199.994</v>
      </c>
      <c r="BB24" s="59">
        <v>3.9329999999999998</v>
      </c>
      <c r="BC24" s="59">
        <v>27.26</v>
      </c>
      <c r="BD24" s="59">
        <v>64.433999999999997</v>
      </c>
      <c r="BE24" s="59">
        <v>95.628</v>
      </c>
      <c r="BF24" s="59">
        <v>64.126999999999995</v>
      </c>
      <c r="BG24" s="59">
        <v>159.75399999999999</v>
      </c>
      <c r="BH24" s="59">
        <v>0.72099999999999997</v>
      </c>
      <c r="BI24" s="59">
        <v>0.77600000000000002</v>
      </c>
      <c r="BJ24" s="59">
        <v>8.6170000000000009</v>
      </c>
      <c r="BK24" s="59">
        <v>10.114000000000001</v>
      </c>
      <c r="BL24" s="59">
        <v>25.466999999999999</v>
      </c>
      <c r="BM24" s="59">
        <v>35.581000000000003</v>
      </c>
      <c r="BN24" s="59">
        <v>0</v>
      </c>
      <c r="BO24" s="59">
        <v>1.6040000000000001</v>
      </c>
      <c r="BP24" s="59">
        <v>1.1339999999999999</v>
      </c>
      <c r="BQ24" s="59">
        <v>2.738</v>
      </c>
      <c r="BR24" s="59">
        <v>0.45300000000000001</v>
      </c>
      <c r="BS24" s="59">
        <v>3.1920000000000002</v>
      </c>
      <c r="BT24" s="59">
        <v>164.702</v>
      </c>
      <c r="BU24" s="59">
        <v>148.10300000000001</v>
      </c>
      <c r="BV24" s="59">
        <v>134.88800000000001</v>
      </c>
      <c r="BW24" s="59">
        <v>447.69299999999998</v>
      </c>
      <c r="BX24" s="59">
        <v>114.08799999999999</v>
      </c>
      <c r="BY24" s="59">
        <v>561.78099999999995</v>
      </c>
    </row>
    <row r="25" spans="1:77">
      <c r="A25" s="9">
        <v>43525</v>
      </c>
      <c r="B25" s="59">
        <v>13.702</v>
      </c>
      <c r="C25" s="59">
        <v>50.762999999999998</v>
      </c>
      <c r="D25" s="59">
        <v>1.9259999999999999</v>
      </c>
      <c r="E25" s="59">
        <v>52.689</v>
      </c>
      <c r="F25" s="59">
        <v>3.7810000000000001</v>
      </c>
      <c r="G25" s="59">
        <v>9.7119999999999997</v>
      </c>
      <c r="H25" s="59">
        <v>15.314</v>
      </c>
      <c r="I25" s="59">
        <v>28.806999999999999</v>
      </c>
      <c r="J25" s="59">
        <v>16.696999999999999</v>
      </c>
      <c r="K25" s="59">
        <v>45.503999999999998</v>
      </c>
      <c r="L25" s="59">
        <v>1.266</v>
      </c>
      <c r="M25" s="59">
        <v>1.92</v>
      </c>
      <c r="N25" s="59">
        <v>1.6040000000000001</v>
      </c>
      <c r="O25" s="59">
        <v>4.79</v>
      </c>
      <c r="P25" s="59">
        <v>4.6369999999999996</v>
      </c>
      <c r="Q25" s="59">
        <v>9.4269999999999996</v>
      </c>
      <c r="R25" s="59">
        <v>0.55800000000000005</v>
      </c>
      <c r="S25" s="59">
        <v>0</v>
      </c>
      <c r="T25" s="59">
        <v>2.4900000000000002</v>
      </c>
      <c r="U25" s="59">
        <v>3.048</v>
      </c>
      <c r="V25" s="59">
        <v>0</v>
      </c>
      <c r="W25" s="59">
        <v>3.048</v>
      </c>
      <c r="X25" s="59">
        <v>83.5</v>
      </c>
      <c r="Y25" s="59">
        <v>43.557000000000002</v>
      </c>
      <c r="Z25" s="59">
        <v>36.180999999999997</v>
      </c>
      <c r="AA25" s="59">
        <v>163.238</v>
      </c>
      <c r="AB25" s="59">
        <v>23.26</v>
      </c>
      <c r="AC25" s="59">
        <v>186.49799999999999</v>
      </c>
      <c r="AD25" s="59">
        <v>2.3170000000000002</v>
      </c>
      <c r="AE25" s="59">
        <v>0.42799999999999999</v>
      </c>
      <c r="AF25" s="59">
        <v>0</v>
      </c>
      <c r="AG25" s="59">
        <v>2.7450000000000001</v>
      </c>
      <c r="AH25" s="59">
        <v>0</v>
      </c>
      <c r="AI25" s="59">
        <v>2.7450000000000001</v>
      </c>
      <c r="AJ25" s="59">
        <v>28.483000000000001</v>
      </c>
      <c r="AK25" s="59">
        <v>4.7240000000000002</v>
      </c>
      <c r="AL25" s="59">
        <v>0.20499999999999999</v>
      </c>
      <c r="AM25" s="59">
        <v>33.411000000000001</v>
      </c>
      <c r="AN25" s="59">
        <v>0</v>
      </c>
      <c r="AO25" s="59">
        <v>33.411000000000001</v>
      </c>
      <c r="AP25" s="59">
        <v>78.852999999999994</v>
      </c>
      <c r="AQ25" s="59">
        <v>43.661999999999999</v>
      </c>
      <c r="AR25" s="59">
        <v>10.494999999999999</v>
      </c>
      <c r="AS25" s="59">
        <v>133.01</v>
      </c>
      <c r="AT25" s="59">
        <v>1.506</v>
      </c>
      <c r="AU25" s="59">
        <v>134.51599999999999</v>
      </c>
      <c r="AV25" s="59">
        <v>43.034999999999997</v>
      </c>
      <c r="AW25" s="59">
        <v>72.757999999999996</v>
      </c>
      <c r="AX25" s="59">
        <v>54.884</v>
      </c>
      <c r="AY25" s="59">
        <v>170.67599999999999</v>
      </c>
      <c r="AZ25" s="59">
        <v>13.403</v>
      </c>
      <c r="BA25" s="59">
        <v>184.07900000000001</v>
      </c>
      <c r="BB25" s="59">
        <v>8.3190000000000008</v>
      </c>
      <c r="BC25" s="59">
        <v>28.515999999999998</v>
      </c>
      <c r="BD25" s="59">
        <v>53.179000000000002</v>
      </c>
      <c r="BE25" s="59">
        <v>90.013999999999996</v>
      </c>
      <c r="BF25" s="59">
        <v>74.173000000000002</v>
      </c>
      <c r="BG25" s="59">
        <v>164.18700000000001</v>
      </c>
      <c r="BH25" s="59">
        <v>1.5660000000000001</v>
      </c>
      <c r="BI25" s="59">
        <v>2.8170000000000002</v>
      </c>
      <c r="BJ25" s="59">
        <v>6.8109999999999999</v>
      </c>
      <c r="BK25" s="59">
        <v>11.194000000000001</v>
      </c>
      <c r="BL25" s="59">
        <v>20.559000000000001</v>
      </c>
      <c r="BM25" s="59">
        <v>31.753</v>
      </c>
      <c r="BN25" s="59">
        <v>0.55800000000000005</v>
      </c>
      <c r="BO25" s="59">
        <v>0</v>
      </c>
      <c r="BP25" s="59">
        <v>2.4900000000000002</v>
      </c>
      <c r="BQ25" s="59">
        <v>3.048</v>
      </c>
      <c r="BR25" s="59">
        <v>1.288</v>
      </c>
      <c r="BS25" s="59">
        <v>4.3360000000000003</v>
      </c>
      <c r="BT25" s="59">
        <v>163.13</v>
      </c>
      <c r="BU25" s="59">
        <v>152.905</v>
      </c>
      <c r="BV25" s="59">
        <v>128.06299999999999</v>
      </c>
      <c r="BW25" s="59">
        <v>444.09899999999999</v>
      </c>
      <c r="BX25" s="59">
        <v>110.929</v>
      </c>
      <c r="BY25" s="59">
        <v>555.02800000000002</v>
      </c>
    </row>
    <row r="26" spans="1:77">
      <c r="A26" s="9">
        <v>43617</v>
      </c>
      <c r="B26" s="59">
        <v>14.930999999999999</v>
      </c>
      <c r="C26" s="59">
        <v>58.703000000000003</v>
      </c>
      <c r="D26" s="59">
        <v>1.742</v>
      </c>
      <c r="E26" s="59">
        <v>60.445</v>
      </c>
      <c r="F26" s="59">
        <v>2.9860000000000002</v>
      </c>
      <c r="G26" s="59">
        <v>6.6130000000000004</v>
      </c>
      <c r="H26" s="59">
        <v>11.802</v>
      </c>
      <c r="I26" s="59">
        <v>21.4</v>
      </c>
      <c r="J26" s="59">
        <v>13.816000000000001</v>
      </c>
      <c r="K26" s="59">
        <v>35.216000000000001</v>
      </c>
      <c r="L26" s="59">
        <v>1.1220000000000001</v>
      </c>
      <c r="M26" s="59">
        <v>2.2320000000000002</v>
      </c>
      <c r="N26" s="59">
        <v>2.3010000000000002</v>
      </c>
      <c r="O26" s="59">
        <v>5.6550000000000002</v>
      </c>
      <c r="P26" s="59">
        <v>3.722</v>
      </c>
      <c r="Q26" s="59">
        <v>9.3770000000000007</v>
      </c>
      <c r="R26" s="59">
        <v>0.38500000000000001</v>
      </c>
      <c r="S26" s="59">
        <v>0.96699999999999997</v>
      </c>
      <c r="T26" s="59">
        <v>2.2149999999999999</v>
      </c>
      <c r="U26" s="59">
        <v>3.5670000000000002</v>
      </c>
      <c r="V26" s="59">
        <v>0.501</v>
      </c>
      <c r="W26" s="59">
        <v>4.0679999999999996</v>
      </c>
      <c r="X26" s="59">
        <v>91.52</v>
      </c>
      <c r="Y26" s="59">
        <v>37.978000000000002</v>
      </c>
      <c r="Z26" s="59">
        <v>34.503999999999998</v>
      </c>
      <c r="AA26" s="59">
        <v>164.00200000000001</v>
      </c>
      <c r="AB26" s="59">
        <v>20.102</v>
      </c>
      <c r="AC26" s="59">
        <v>184.10400000000001</v>
      </c>
      <c r="AD26" s="59">
        <v>1.274</v>
      </c>
      <c r="AE26" s="59">
        <v>0</v>
      </c>
      <c r="AF26" s="59">
        <v>0</v>
      </c>
      <c r="AG26" s="59">
        <v>1.274</v>
      </c>
      <c r="AH26" s="59">
        <v>0</v>
      </c>
      <c r="AI26" s="59">
        <v>1.274</v>
      </c>
      <c r="AJ26" s="59">
        <v>27.202999999999999</v>
      </c>
      <c r="AK26" s="59">
        <v>3.0150000000000001</v>
      </c>
      <c r="AL26" s="59">
        <v>0</v>
      </c>
      <c r="AM26" s="59">
        <v>30.218</v>
      </c>
      <c r="AN26" s="59">
        <v>0</v>
      </c>
      <c r="AO26" s="59">
        <v>30.218</v>
      </c>
      <c r="AP26" s="59">
        <v>76.903000000000006</v>
      </c>
      <c r="AQ26" s="59">
        <v>35.161999999999999</v>
      </c>
      <c r="AR26" s="59">
        <v>11.613</v>
      </c>
      <c r="AS26" s="59">
        <v>123.679</v>
      </c>
      <c r="AT26" s="59">
        <v>0.42899999999999999</v>
      </c>
      <c r="AU26" s="59">
        <v>124.108</v>
      </c>
      <c r="AV26" s="59">
        <v>52.896999999999998</v>
      </c>
      <c r="AW26" s="59">
        <v>74.477000000000004</v>
      </c>
      <c r="AX26" s="59">
        <v>59.051000000000002</v>
      </c>
      <c r="AY26" s="59">
        <v>186.42599999999999</v>
      </c>
      <c r="AZ26" s="59">
        <v>18.303000000000001</v>
      </c>
      <c r="BA26" s="59">
        <v>204.72800000000001</v>
      </c>
      <c r="BB26" s="59">
        <v>7.5419999999999998</v>
      </c>
      <c r="BC26" s="59">
        <v>27.641999999999999</v>
      </c>
      <c r="BD26" s="59">
        <v>54.463000000000001</v>
      </c>
      <c r="BE26" s="59">
        <v>89.646000000000001</v>
      </c>
      <c r="BF26" s="59">
        <v>70.198999999999998</v>
      </c>
      <c r="BG26" s="59">
        <v>159.846</v>
      </c>
      <c r="BH26" s="59">
        <v>1.62</v>
      </c>
      <c r="BI26" s="59">
        <v>3.9260000000000002</v>
      </c>
      <c r="BJ26" s="59">
        <v>6.2530000000000001</v>
      </c>
      <c r="BK26" s="59">
        <v>11.798999999999999</v>
      </c>
      <c r="BL26" s="59">
        <v>22.323</v>
      </c>
      <c r="BM26" s="59">
        <v>34.122</v>
      </c>
      <c r="BN26" s="59">
        <v>0.38500000000000001</v>
      </c>
      <c r="BO26" s="59">
        <v>0.96699999999999997</v>
      </c>
      <c r="BP26" s="59">
        <v>2.2149999999999999</v>
      </c>
      <c r="BQ26" s="59">
        <v>3.5670000000000002</v>
      </c>
      <c r="BR26" s="59">
        <v>1.0669999999999999</v>
      </c>
      <c r="BS26" s="59">
        <v>4.6340000000000003</v>
      </c>
      <c r="BT26" s="59">
        <v>167.82400000000001</v>
      </c>
      <c r="BU26" s="59">
        <v>145.19</v>
      </c>
      <c r="BV26" s="59">
        <v>133.595</v>
      </c>
      <c r="BW26" s="59">
        <v>446.60899999999998</v>
      </c>
      <c r="BX26" s="59">
        <v>112.321</v>
      </c>
      <c r="BY26" s="59">
        <v>558.92899999999997</v>
      </c>
    </row>
    <row r="27" spans="1:77">
      <c r="A27" s="9">
        <v>43709</v>
      </c>
      <c r="B27" s="59">
        <v>11.332000000000001</v>
      </c>
      <c r="C27" s="59">
        <v>51.146000000000001</v>
      </c>
      <c r="D27" s="59">
        <v>3.1509999999999998</v>
      </c>
      <c r="E27" s="59">
        <v>54.296999999999997</v>
      </c>
      <c r="F27" s="59">
        <v>3.0190000000000001</v>
      </c>
      <c r="G27" s="59">
        <v>6.6459999999999999</v>
      </c>
      <c r="H27" s="59">
        <v>9.2129999999999992</v>
      </c>
      <c r="I27" s="59">
        <v>18.878</v>
      </c>
      <c r="J27" s="59">
        <v>15.909000000000001</v>
      </c>
      <c r="K27" s="59">
        <v>34.786000000000001</v>
      </c>
      <c r="L27" s="59">
        <v>1.371</v>
      </c>
      <c r="M27" s="59">
        <v>1.302</v>
      </c>
      <c r="N27" s="59">
        <v>2.5659999999999998</v>
      </c>
      <c r="O27" s="59">
        <v>5.2389999999999999</v>
      </c>
      <c r="P27" s="59">
        <v>5.22</v>
      </c>
      <c r="Q27" s="59">
        <v>10.459</v>
      </c>
      <c r="R27" s="59">
        <v>0.36499999999999999</v>
      </c>
      <c r="S27" s="59">
        <v>1.544</v>
      </c>
      <c r="T27" s="59">
        <v>1.659</v>
      </c>
      <c r="U27" s="59">
        <v>3.5680000000000001</v>
      </c>
      <c r="V27" s="59">
        <v>0.90200000000000002</v>
      </c>
      <c r="W27" s="59">
        <v>4.47</v>
      </c>
      <c r="X27" s="59">
        <v>78.477000000000004</v>
      </c>
      <c r="Y27" s="59">
        <v>42.804000000000002</v>
      </c>
      <c r="Z27" s="59">
        <v>26.146999999999998</v>
      </c>
      <c r="AA27" s="59">
        <v>147.429</v>
      </c>
      <c r="AB27" s="59">
        <v>25.928999999999998</v>
      </c>
      <c r="AC27" s="59">
        <v>173.358</v>
      </c>
      <c r="AD27" s="59">
        <v>3.2040000000000002</v>
      </c>
      <c r="AE27" s="59">
        <v>0</v>
      </c>
      <c r="AF27" s="59">
        <v>0</v>
      </c>
      <c r="AG27" s="59">
        <v>3.2040000000000002</v>
      </c>
      <c r="AH27" s="59">
        <v>0</v>
      </c>
      <c r="AI27" s="59">
        <v>3.2040000000000002</v>
      </c>
      <c r="AJ27" s="59">
        <v>25.024000000000001</v>
      </c>
      <c r="AK27" s="59">
        <v>4.4850000000000003</v>
      </c>
      <c r="AL27" s="59">
        <v>0</v>
      </c>
      <c r="AM27" s="59">
        <v>29.507999999999999</v>
      </c>
      <c r="AN27" s="59">
        <v>0</v>
      </c>
      <c r="AO27" s="59">
        <v>29.507999999999999</v>
      </c>
      <c r="AP27" s="59">
        <v>70.835999999999999</v>
      </c>
      <c r="AQ27" s="59">
        <v>43.637999999999998</v>
      </c>
      <c r="AR27" s="59">
        <v>10.082000000000001</v>
      </c>
      <c r="AS27" s="59">
        <v>124.556</v>
      </c>
      <c r="AT27" s="59">
        <v>0.749</v>
      </c>
      <c r="AU27" s="59">
        <v>125.304</v>
      </c>
      <c r="AV27" s="59">
        <v>52.225999999999999</v>
      </c>
      <c r="AW27" s="59">
        <v>81.200999999999993</v>
      </c>
      <c r="AX27" s="59">
        <v>54.912999999999997</v>
      </c>
      <c r="AY27" s="59">
        <v>188.339</v>
      </c>
      <c r="AZ27" s="59">
        <v>19.591000000000001</v>
      </c>
      <c r="BA27" s="59">
        <v>207.93100000000001</v>
      </c>
      <c r="BB27" s="59">
        <v>6.3609999999999998</v>
      </c>
      <c r="BC27" s="59">
        <v>25.73</v>
      </c>
      <c r="BD27" s="59">
        <v>60.460999999999999</v>
      </c>
      <c r="BE27" s="59">
        <v>92.552000000000007</v>
      </c>
      <c r="BF27" s="59">
        <v>64.977999999999994</v>
      </c>
      <c r="BG27" s="59">
        <v>157.53</v>
      </c>
      <c r="BH27" s="59">
        <v>2.1230000000000002</v>
      </c>
      <c r="BI27" s="59">
        <v>2.802</v>
      </c>
      <c r="BJ27" s="59">
        <v>5.5659999999999998</v>
      </c>
      <c r="BK27" s="59">
        <v>10.492000000000001</v>
      </c>
      <c r="BL27" s="59">
        <v>20.975999999999999</v>
      </c>
      <c r="BM27" s="59">
        <v>31.468</v>
      </c>
      <c r="BN27" s="59">
        <v>0.36499999999999999</v>
      </c>
      <c r="BO27" s="59">
        <v>1.544</v>
      </c>
      <c r="BP27" s="59">
        <v>1.659</v>
      </c>
      <c r="BQ27" s="59">
        <v>3.5680000000000001</v>
      </c>
      <c r="BR27" s="59">
        <v>1.456</v>
      </c>
      <c r="BS27" s="59">
        <v>5.0250000000000004</v>
      </c>
      <c r="BT27" s="59">
        <v>160.13999999999999</v>
      </c>
      <c r="BU27" s="59">
        <v>159.4</v>
      </c>
      <c r="BV27" s="59">
        <v>132.68100000000001</v>
      </c>
      <c r="BW27" s="59">
        <v>452.22</v>
      </c>
      <c r="BX27" s="59">
        <v>107.75</v>
      </c>
      <c r="BY27" s="59">
        <v>559.97</v>
      </c>
    </row>
    <row r="28" spans="1:77">
      <c r="A28" s="9">
        <v>43800</v>
      </c>
      <c r="B28" s="59">
        <v>8.673</v>
      </c>
      <c r="C28" s="59">
        <v>53.656999999999996</v>
      </c>
      <c r="D28" s="59">
        <v>5.71</v>
      </c>
      <c r="E28" s="59">
        <v>59.366999999999997</v>
      </c>
      <c r="F28" s="59">
        <v>2</v>
      </c>
      <c r="G28" s="59">
        <v>9.4260000000000002</v>
      </c>
      <c r="H28" s="59">
        <v>12.074</v>
      </c>
      <c r="I28" s="59">
        <v>23.5</v>
      </c>
      <c r="J28" s="59">
        <v>15.000999999999999</v>
      </c>
      <c r="K28" s="59">
        <v>38.500999999999998</v>
      </c>
      <c r="L28" s="59">
        <v>0.58599999999999997</v>
      </c>
      <c r="M28" s="59">
        <v>1.1399999999999999</v>
      </c>
      <c r="N28" s="59">
        <v>2.3929999999999998</v>
      </c>
      <c r="O28" s="59">
        <v>4.1189999999999998</v>
      </c>
      <c r="P28" s="59">
        <v>3.867</v>
      </c>
      <c r="Q28" s="59">
        <v>7.9870000000000001</v>
      </c>
      <c r="R28" s="59">
        <v>0.39900000000000002</v>
      </c>
      <c r="S28" s="59">
        <v>2.5030000000000001</v>
      </c>
      <c r="T28" s="59">
        <v>0.96199999999999997</v>
      </c>
      <c r="U28" s="59">
        <v>3.8639999999999999</v>
      </c>
      <c r="V28" s="59">
        <v>1.591</v>
      </c>
      <c r="W28" s="59">
        <v>5.4560000000000004</v>
      </c>
      <c r="X28" s="59">
        <v>82.313999999999993</v>
      </c>
      <c r="Y28" s="59">
        <v>45.503999999999998</v>
      </c>
      <c r="Z28" s="59">
        <v>24.943999999999999</v>
      </c>
      <c r="AA28" s="59">
        <v>152.76300000000001</v>
      </c>
      <c r="AB28" s="59">
        <v>26.17</v>
      </c>
      <c r="AC28" s="59">
        <v>178.93299999999999</v>
      </c>
      <c r="AD28" s="59">
        <v>3.3079999999999998</v>
      </c>
      <c r="AE28" s="59">
        <v>0</v>
      </c>
      <c r="AF28" s="59">
        <v>0</v>
      </c>
      <c r="AG28" s="59">
        <v>3.3079999999999998</v>
      </c>
      <c r="AH28" s="59">
        <v>0</v>
      </c>
      <c r="AI28" s="59">
        <v>3.3079999999999998</v>
      </c>
      <c r="AJ28" s="59">
        <v>17.834</v>
      </c>
      <c r="AK28" s="59">
        <v>2.387</v>
      </c>
      <c r="AL28" s="59">
        <v>0</v>
      </c>
      <c r="AM28" s="59">
        <v>20.221</v>
      </c>
      <c r="AN28" s="59">
        <v>0</v>
      </c>
      <c r="AO28" s="59">
        <v>20.221</v>
      </c>
      <c r="AP28" s="59">
        <v>82.539000000000001</v>
      </c>
      <c r="AQ28" s="59">
        <v>45.994999999999997</v>
      </c>
      <c r="AR28" s="59">
        <v>9.5180000000000007</v>
      </c>
      <c r="AS28" s="59">
        <v>138.05199999999999</v>
      </c>
      <c r="AT28" s="59">
        <v>9.1999999999999998E-2</v>
      </c>
      <c r="AU28" s="59">
        <v>138.14500000000001</v>
      </c>
      <c r="AV28" s="59">
        <v>48.829000000000001</v>
      </c>
      <c r="AW28" s="59">
        <v>79.94</v>
      </c>
      <c r="AX28" s="59">
        <v>51.395000000000003</v>
      </c>
      <c r="AY28" s="59">
        <v>180.16399999999999</v>
      </c>
      <c r="AZ28" s="59">
        <v>19.977</v>
      </c>
      <c r="BA28" s="59">
        <v>200.14099999999999</v>
      </c>
      <c r="BB28" s="59">
        <v>5.7949999999999999</v>
      </c>
      <c r="BC28" s="59">
        <v>33.768000000000001</v>
      </c>
      <c r="BD28" s="59">
        <v>63.984999999999999</v>
      </c>
      <c r="BE28" s="59">
        <v>103.547</v>
      </c>
      <c r="BF28" s="59">
        <v>64.194999999999993</v>
      </c>
      <c r="BG28" s="59">
        <v>167.74199999999999</v>
      </c>
      <c r="BH28" s="59">
        <v>0.58599999999999997</v>
      </c>
      <c r="BI28" s="59">
        <v>2.101</v>
      </c>
      <c r="BJ28" s="59">
        <v>5.1829999999999998</v>
      </c>
      <c r="BK28" s="59">
        <v>7.87</v>
      </c>
      <c r="BL28" s="59">
        <v>25.582999999999998</v>
      </c>
      <c r="BM28" s="59">
        <v>33.454000000000001</v>
      </c>
      <c r="BN28" s="59">
        <v>0.39900000000000002</v>
      </c>
      <c r="BO28" s="59">
        <v>2.5030000000000001</v>
      </c>
      <c r="BP28" s="59">
        <v>1.19</v>
      </c>
      <c r="BQ28" s="59">
        <v>4.093</v>
      </c>
      <c r="BR28" s="59">
        <v>1.591</v>
      </c>
      <c r="BS28" s="59">
        <v>5.6840000000000002</v>
      </c>
      <c r="BT28" s="59">
        <v>159.29</v>
      </c>
      <c r="BU28" s="59">
        <v>166.69499999999999</v>
      </c>
      <c r="BV28" s="59">
        <v>131.27099999999999</v>
      </c>
      <c r="BW28" s="59">
        <v>457.25599999999997</v>
      </c>
      <c r="BX28" s="59">
        <v>111.43899999999999</v>
      </c>
      <c r="BY28" s="59">
        <v>568.69399999999996</v>
      </c>
    </row>
    <row r="29" spans="1:77">
      <c r="A29" s="9">
        <v>43891</v>
      </c>
      <c r="B29" s="59">
        <v>7.827</v>
      </c>
      <c r="C29" s="59">
        <v>60.198999999999998</v>
      </c>
      <c r="D29" s="59">
        <v>3.7770000000000001</v>
      </c>
      <c r="E29" s="59">
        <v>63.975000000000001</v>
      </c>
      <c r="F29" s="59">
        <v>1.881</v>
      </c>
      <c r="G29" s="59">
        <v>8.7560000000000002</v>
      </c>
      <c r="H29" s="59">
        <v>10.878</v>
      </c>
      <c r="I29" s="59">
        <v>21.515000000000001</v>
      </c>
      <c r="J29" s="59">
        <v>13.565</v>
      </c>
      <c r="K29" s="59">
        <v>35.08</v>
      </c>
      <c r="L29" s="59">
        <v>0.38400000000000001</v>
      </c>
      <c r="M29" s="59">
        <v>1.3220000000000001</v>
      </c>
      <c r="N29" s="59">
        <v>3.1920000000000002</v>
      </c>
      <c r="O29" s="59">
        <v>4.8970000000000002</v>
      </c>
      <c r="P29" s="59">
        <v>3.49</v>
      </c>
      <c r="Q29" s="59">
        <v>8.3870000000000005</v>
      </c>
      <c r="R29" s="59">
        <v>0.78600000000000003</v>
      </c>
      <c r="S29" s="59">
        <v>1.115</v>
      </c>
      <c r="T29" s="59">
        <v>1.8</v>
      </c>
      <c r="U29" s="59">
        <v>3.7</v>
      </c>
      <c r="V29" s="59">
        <v>0.98399999999999999</v>
      </c>
      <c r="W29" s="59">
        <v>4.6840000000000002</v>
      </c>
      <c r="X29" s="59">
        <v>85.745999999999995</v>
      </c>
      <c r="Y29" s="59">
        <v>45.728000000000002</v>
      </c>
      <c r="Z29" s="59">
        <v>24.518999999999998</v>
      </c>
      <c r="AA29" s="59">
        <v>155.99299999999999</v>
      </c>
      <c r="AB29" s="59">
        <v>21.815000000000001</v>
      </c>
      <c r="AC29" s="59">
        <v>177.80799999999999</v>
      </c>
      <c r="AD29" s="59">
        <v>1.611</v>
      </c>
      <c r="AE29" s="59">
        <v>0</v>
      </c>
      <c r="AF29" s="59">
        <v>0</v>
      </c>
      <c r="AG29" s="59">
        <v>1.611</v>
      </c>
      <c r="AH29" s="59">
        <v>0</v>
      </c>
      <c r="AI29" s="59">
        <v>1.611</v>
      </c>
      <c r="AJ29" s="59">
        <v>18.742999999999999</v>
      </c>
      <c r="AK29" s="59">
        <v>1.454</v>
      </c>
      <c r="AL29" s="59">
        <v>0</v>
      </c>
      <c r="AM29" s="59">
        <v>20.196000000000002</v>
      </c>
      <c r="AN29" s="59">
        <v>0</v>
      </c>
      <c r="AO29" s="59">
        <v>20.196000000000002</v>
      </c>
      <c r="AP29" s="59">
        <v>81.031999999999996</v>
      </c>
      <c r="AQ29" s="59">
        <v>38.774999999999999</v>
      </c>
      <c r="AR29" s="59">
        <v>13.678000000000001</v>
      </c>
      <c r="AS29" s="59">
        <v>133.48500000000001</v>
      </c>
      <c r="AT29" s="59">
        <v>9.8000000000000004E-2</v>
      </c>
      <c r="AU29" s="59">
        <v>133.584</v>
      </c>
      <c r="AV29" s="59">
        <v>53.113999999999997</v>
      </c>
      <c r="AW29" s="59">
        <v>76.563999999999993</v>
      </c>
      <c r="AX29" s="59">
        <v>44.755000000000003</v>
      </c>
      <c r="AY29" s="59">
        <v>174.43299999999999</v>
      </c>
      <c r="AZ29" s="59">
        <v>18.135999999999999</v>
      </c>
      <c r="BA29" s="59">
        <v>192.56899999999999</v>
      </c>
      <c r="BB29" s="59">
        <v>4.7629999999999999</v>
      </c>
      <c r="BC29" s="59">
        <v>35.610999999999997</v>
      </c>
      <c r="BD29" s="59">
        <v>63.877000000000002</v>
      </c>
      <c r="BE29" s="59">
        <v>104.251</v>
      </c>
      <c r="BF29" s="59">
        <v>61.865000000000002</v>
      </c>
      <c r="BG29" s="59">
        <v>166.11699999999999</v>
      </c>
      <c r="BH29" s="59">
        <v>0.60899999999999999</v>
      </c>
      <c r="BI29" s="59">
        <v>1.8580000000000001</v>
      </c>
      <c r="BJ29" s="59">
        <v>5.72</v>
      </c>
      <c r="BK29" s="59">
        <v>8.1880000000000006</v>
      </c>
      <c r="BL29" s="59">
        <v>20.724</v>
      </c>
      <c r="BM29" s="59">
        <v>28.911000000000001</v>
      </c>
      <c r="BN29" s="59">
        <v>0.78600000000000003</v>
      </c>
      <c r="BO29" s="59">
        <v>1.115</v>
      </c>
      <c r="BP29" s="59">
        <v>2.0110000000000001</v>
      </c>
      <c r="BQ29" s="59">
        <v>3.9119999999999999</v>
      </c>
      <c r="BR29" s="59">
        <v>0.98399999999999999</v>
      </c>
      <c r="BS29" s="59">
        <v>4.8959999999999999</v>
      </c>
      <c r="BT29" s="59">
        <v>160.65799999999999</v>
      </c>
      <c r="BU29" s="59">
        <v>155.37700000000001</v>
      </c>
      <c r="BV29" s="59">
        <v>130.041</v>
      </c>
      <c r="BW29" s="59">
        <v>446.07600000000002</v>
      </c>
      <c r="BX29" s="59">
        <v>101.807</v>
      </c>
      <c r="BY29" s="59">
        <v>547.88300000000004</v>
      </c>
    </row>
    <row r="30" spans="1:77">
      <c r="A30" s="9">
        <v>43983</v>
      </c>
      <c r="B30" s="59">
        <v>8.3439999999999994</v>
      </c>
      <c r="C30" s="59">
        <v>63.033000000000001</v>
      </c>
      <c r="D30" s="59">
        <v>4.4560000000000004</v>
      </c>
      <c r="E30" s="59">
        <v>67.489000000000004</v>
      </c>
      <c r="F30" s="59">
        <v>1.401</v>
      </c>
      <c r="G30" s="59">
        <v>7.3120000000000003</v>
      </c>
      <c r="H30" s="59">
        <v>11.471</v>
      </c>
      <c r="I30" s="59">
        <v>20.184999999999999</v>
      </c>
      <c r="J30" s="59">
        <v>17.373999999999999</v>
      </c>
      <c r="K30" s="59">
        <v>37.558</v>
      </c>
      <c r="L30" s="59">
        <v>0</v>
      </c>
      <c r="M30" s="59">
        <v>1.538</v>
      </c>
      <c r="N30" s="59">
        <v>2.0230000000000001</v>
      </c>
      <c r="O30" s="59">
        <v>3.56</v>
      </c>
      <c r="P30" s="59">
        <v>5.2430000000000003</v>
      </c>
      <c r="Q30" s="59">
        <v>8.8030000000000008</v>
      </c>
      <c r="R30" s="59">
        <v>0</v>
      </c>
      <c r="S30" s="59">
        <v>0.36499999999999999</v>
      </c>
      <c r="T30" s="59">
        <v>2.508</v>
      </c>
      <c r="U30" s="59">
        <v>2.8740000000000001</v>
      </c>
      <c r="V30" s="59">
        <v>0.60099999999999998</v>
      </c>
      <c r="W30" s="59">
        <v>3.4750000000000001</v>
      </c>
      <c r="X30" s="59">
        <v>89.412000000000006</v>
      </c>
      <c r="Y30" s="59">
        <v>45.018999999999998</v>
      </c>
      <c r="Z30" s="59">
        <v>26.06</v>
      </c>
      <c r="AA30" s="59">
        <v>160.49100000000001</v>
      </c>
      <c r="AB30" s="59">
        <v>27.954000000000001</v>
      </c>
      <c r="AC30" s="59">
        <v>188.44499999999999</v>
      </c>
      <c r="AD30" s="59">
        <v>3.3450000000000002</v>
      </c>
      <c r="AE30" s="59">
        <v>0</v>
      </c>
      <c r="AF30" s="59">
        <v>0</v>
      </c>
      <c r="AG30" s="59">
        <v>3.3450000000000002</v>
      </c>
      <c r="AH30" s="59">
        <v>0</v>
      </c>
      <c r="AI30" s="59">
        <v>3.3450000000000002</v>
      </c>
      <c r="AJ30" s="59">
        <v>15.542999999999999</v>
      </c>
      <c r="AK30" s="59">
        <v>2.3210000000000002</v>
      </c>
      <c r="AL30" s="59">
        <v>0</v>
      </c>
      <c r="AM30" s="59">
        <v>17.864000000000001</v>
      </c>
      <c r="AN30" s="59">
        <v>0</v>
      </c>
      <c r="AO30" s="59">
        <v>17.864000000000001</v>
      </c>
      <c r="AP30" s="59">
        <v>76.031999999999996</v>
      </c>
      <c r="AQ30" s="59">
        <v>34.878999999999998</v>
      </c>
      <c r="AR30" s="59">
        <v>11.353999999999999</v>
      </c>
      <c r="AS30" s="59">
        <v>122.265</v>
      </c>
      <c r="AT30" s="59">
        <v>0.38600000000000001</v>
      </c>
      <c r="AU30" s="59">
        <v>122.651</v>
      </c>
      <c r="AV30" s="59">
        <v>57.088000000000001</v>
      </c>
      <c r="AW30" s="59">
        <v>74.965000000000003</v>
      </c>
      <c r="AX30" s="59">
        <v>41.106000000000002</v>
      </c>
      <c r="AY30" s="59">
        <v>173.15799999999999</v>
      </c>
      <c r="AZ30" s="59">
        <v>15.986000000000001</v>
      </c>
      <c r="BA30" s="59">
        <v>189.14400000000001</v>
      </c>
      <c r="BB30" s="59">
        <v>3.27</v>
      </c>
      <c r="BC30" s="59">
        <v>29.146999999999998</v>
      </c>
      <c r="BD30" s="59">
        <v>61.984999999999999</v>
      </c>
      <c r="BE30" s="59">
        <v>94.402000000000001</v>
      </c>
      <c r="BF30" s="59">
        <v>71.436999999999998</v>
      </c>
      <c r="BG30" s="59">
        <v>165.84</v>
      </c>
      <c r="BH30" s="59">
        <v>1.151</v>
      </c>
      <c r="BI30" s="59">
        <v>2.8170000000000002</v>
      </c>
      <c r="BJ30" s="59">
        <v>4.8120000000000003</v>
      </c>
      <c r="BK30" s="59">
        <v>8.7799999999999994</v>
      </c>
      <c r="BL30" s="59">
        <v>23.887</v>
      </c>
      <c r="BM30" s="59">
        <v>32.667999999999999</v>
      </c>
      <c r="BN30" s="59">
        <v>0</v>
      </c>
      <c r="BO30" s="59">
        <v>0.36499999999999999</v>
      </c>
      <c r="BP30" s="59">
        <v>2.508</v>
      </c>
      <c r="BQ30" s="59">
        <v>2.8740000000000001</v>
      </c>
      <c r="BR30" s="59">
        <v>0.60099999999999998</v>
      </c>
      <c r="BS30" s="59">
        <v>3.4750000000000001</v>
      </c>
      <c r="BT30" s="59">
        <v>156.429</v>
      </c>
      <c r="BU30" s="59">
        <v>144.495</v>
      </c>
      <c r="BV30" s="59">
        <v>121.765</v>
      </c>
      <c r="BW30" s="59">
        <v>422.68900000000002</v>
      </c>
      <c r="BX30" s="59">
        <v>112.298</v>
      </c>
      <c r="BY30" s="59">
        <v>534.98699999999997</v>
      </c>
    </row>
    <row r="31" spans="1:77">
      <c r="A31" s="9">
        <v>44075</v>
      </c>
      <c r="B31" s="59">
        <v>10.337</v>
      </c>
      <c r="C31" s="59">
        <v>64.703000000000003</v>
      </c>
      <c r="D31" s="59">
        <v>2.367</v>
      </c>
      <c r="E31" s="59">
        <v>67.069999999999993</v>
      </c>
      <c r="F31" s="59">
        <v>2.7360000000000002</v>
      </c>
      <c r="G31" s="59">
        <v>6.2939999999999996</v>
      </c>
      <c r="H31" s="59">
        <v>13.554</v>
      </c>
      <c r="I31" s="59">
        <v>22.584</v>
      </c>
      <c r="J31" s="59">
        <v>15.15</v>
      </c>
      <c r="K31" s="59">
        <v>37.734999999999999</v>
      </c>
      <c r="L31" s="59">
        <v>0.25700000000000001</v>
      </c>
      <c r="M31" s="59">
        <v>0.92500000000000004</v>
      </c>
      <c r="N31" s="59">
        <v>3.2639999999999998</v>
      </c>
      <c r="O31" s="59">
        <v>4.4459999999999997</v>
      </c>
      <c r="P31" s="59">
        <v>5.444</v>
      </c>
      <c r="Q31" s="59">
        <v>9.89</v>
      </c>
      <c r="R31" s="59">
        <v>0.91200000000000003</v>
      </c>
      <c r="S31" s="59">
        <v>0.72299999999999998</v>
      </c>
      <c r="T31" s="59">
        <v>2.4249999999999998</v>
      </c>
      <c r="U31" s="59">
        <v>4.0599999999999996</v>
      </c>
      <c r="V31" s="59">
        <v>0.33400000000000002</v>
      </c>
      <c r="W31" s="59">
        <v>4.3940000000000001</v>
      </c>
      <c r="X31" s="59">
        <v>89.525000000000006</v>
      </c>
      <c r="Y31" s="59">
        <v>47.537999999999997</v>
      </c>
      <c r="Z31" s="59">
        <v>31.48</v>
      </c>
      <c r="AA31" s="59">
        <v>168.54400000000001</v>
      </c>
      <c r="AB31" s="59">
        <v>23.294</v>
      </c>
      <c r="AC31" s="59">
        <v>191.83799999999999</v>
      </c>
      <c r="AD31" s="59">
        <v>0.753</v>
      </c>
      <c r="AE31" s="59">
        <v>0</v>
      </c>
      <c r="AF31" s="59">
        <v>0</v>
      </c>
      <c r="AG31" s="59">
        <v>0.753</v>
      </c>
      <c r="AH31" s="59">
        <v>0</v>
      </c>
      <c r="AI31" s="59">
        <v>0.753</v>
      </c>
      <c r="AJ31" s="59">
        <v>14.561999999999999</v>
      </c>
      <c r="AK31" s="59">
        <v>1.323</v>
      </c>
      <c r="AL31" s="59">
        <v>0</v>
      </c>
      <c r="AM31" s="59">
        <v>15.885</v>
      </c>
      <c r="AN31" s="59">
        <v>0</v>
      </c>
      <c r="AO31" s="59">
        <v>15.885</v>
      </c>
      <c r="AP31" s="59">
        <v>70.054000000000002</v>
      </c>
      <c r="AQ31" s="59">
        <v>38.701000000000001</v>
      </c>
      <c r="AR31" s="59">
        <v>7.6870000000000003</v>
      </c>
      <c r="AS31" s="59">
        <v>116.44199999999999</v>
      </c>
      <c r="AT31" s="59">
        <v>0</v>
      </c>
      <c r="AU31" s="59">
        <v>116.44199999999999</v>
      </c>
      <c r="AV31" s="59">
        <v>49.655999999999999</v>
      </c>
      <c r="AW31" s="59">
        <v>82.072999999999993</v>
      </c>
      <c r="AX31" s="59">
        <v>49.817999999999998</v>
      </c>
      <c r="AY31" s="59">
        <v>181.547</v>
      </c>
      <c r="AZ31" s="59">
        <v>13.169</v>
      </c>
      <c r="BA31" s="59">
        <v>194.71600000000001</v>
      </c>
      <c r="BB31" s="59">
        <v>5.9880000000000004</v>
      </c>
      <c r="BC31" s="59">
        <v>29.463000000000001</v>
      </c>
      <c r="BD31" s="59">
        <v>60.384</v>
      </c>
      <c r="BE31" s="59">
        <v>95.834999999999994</v>
      </c>
      <c r="BF31" s="59">
        <v>78.438999999999993</v>
      </c>
      <c r="BG31" s="59">
        <v>174.274</v>
      </c>
      <c r="BH31" s="59">
        <v>0.25700000000000001</v>
      </c>
      <c r="BI31" s="59">
        <v>1.526</v>
      </c>
      <c r="BJ31" s="59">
        <v>8.4290000000000003</v>
      </c>
      <c r="BK31" s="59">
        <v>10.212</v>
      </c>
      <c r="BL31" s="59">
        <v>20.960999999999999</v>
      </c>
      <c r="BM31" s="59">
        <v>31.172000000000001</v>
      </c>
      <c r="BN31" s="59">
        <v>0.91200000000000003</v>
      </c>
      <c r="BO31" s="59">
        <v>0.72299999999999998</v>
      </c>
      <c r="BP31" s="59">
        <v>2.4249999999999998</v>
      </c>
      <c r="BQ31" s="59">
        <v>4.0599999999999996</v>
      </c>
      <c r="BR31" s="59">
        <v>0.33400000000000002</v>
      </c>
      <c r="BS31" s="59">
        <v>4.3940000000000001</v>
      </c>
      <c r="BT31" s="59">
        <v>142.18299999999999</v>
      </c>
      <c r="BU31" s="59">
        <v>153.809</v>
      </c>
      <c r="BV31" s="59">
        <v>128.74199999999999</v>
      </c>
      <c r="BW31" s="59">
        <v>424.73399999999998</v>
      </c>
      <c r="BX31" s="59">
        <v>112.902</v>
      </c>
      <c r="BY31" s="59">
        <v>537.63599999999997</v>
      </c>
    </row>
    <row r="32" spans="1:77">
      <c r="A32" s="9">
        <v>44166</v>
      </c>
      <c r="B32" s="59">
        <v>10.154</v>
      </c>
      <c r="C32" s="59">
        <v>47.887999999999998</v>
      </c>
      <c r="D32" s="59">
        <v>2.2570000000000001</v>
      </c>
      <c r="E32" s="59">
        <v>50.145000000000003</v>
      </c>
      <c r="F32" s="59">
        <v>2.69</v>
      </c>
      <c r="G32" s="59">
        <v>7.8579999999999997</v>
      </c>
      <c r="H32" s="59">
        <v>16.131</v>
      </c>
      <c r="I32" s="59">
        <v>26.678999999999998</v>
      </c>
      <c r="J32" s="59">
        <v>15.114000000000001</v>
      </c>
      <c r="K32" s="59">
        <v>41.792999999999999</v>
      </c>
      <c r="L32" s="59">
        <v>0.47299999999999998</v>
      </c>
      <c r="M32" s="59">
        <v>0.39200000000000002</v>
      </c>
      <c r="N32" s="59">
        <v>1.1639999999999999</v>
      </c>
      <c r="O32" s="59">
        <v>2.0299999999999998</v>
      </c>
      <c r="P32" s="59">
        <v>7.3659999999999997</v>
      </c>
      <c r="Q32" s="59">
        <v>9.3949999999999996</v>
      </c>
      <c r="R32" s="59">
        <v>0.50600000000000001</v>
      </c>
      <c r="S32" s="59">
        <v>0.67500000000000004</v>
      </c>
      <c r="T32" s="59">
        <v>0.89400000000000002</v>
      </c>
      <c r="U32" s="59">
        <v>2.0750000000000002</v>
      </c>
      <c r="V32" s="59">
        <v>0</v>
      </c>
      <c r="W32" s="59">
        <v>2.0750000000000002</v>
      </c>
      <c r="X32" s="59">
        <v>77.296000000000006</v>
      </c>
      <c r="Y32" s="59">
        <v>37.192999999999998</v>
      </c>
      <c r="Z32" s="59">
        <v>30.173999999999999</v>
      </c>
      <c r="AA32" s="59">
        <v>144.66300000000001</v>
      </c>
      <c r="AB32" s="59">
        <v>24.736999999999998</v>
      </c>
      <c r="AC32" s="59">
        <v>169.399</v>
      </c>
      <c r="AD32" s="59">
        <v>1.349</v>
      </c>
      <c r="AE32" s="59">
        <v>0</v>
      </c>
      <c r="AF32" s="59">
        <v>0</v>
      </c>
      <c r="AG32" s="59">
        <v>1.349</v>
      </c>
      <c r="AH32" s="59">
        <v>0</v>
      </c>
      <c r="AI32" s="59">
        <v>1.349</v>
      </c>
      <c r="AJ32" s="59">
        <v>15.518000000000001</v>
      </c>
      <c r="AK32" s="59">
        <v>0.54800000000000004</v>
      </c>
      <c r="AL32" s="59">
        <v>0</v>
      </c>
      <c r="AM32" s="59">
        <v>16.065999999999999</v>
      </c>
      <c r="AN32" s="59">
        <v>0.26400000000000001</v>
      </c>
      <c r="AO32" s="59">
        <v>16.329999999999998</v>
      </c>
      <c r="AP32" s="59">
        <v>72.403999999999996</v>
      </c>
      <c r="AQ32" s="59">
        <v>33.521000000000001</v>
      </c>
      <c r="AR32" s="59">
        <v>9.0060000000000002</v>
      </c>
      <c r="AS32" s="59">
        <v>114.932</v>
      </c>
      <c r="AT32" s="59">
        <v>0</v>
      </c>
      <c r="AU32" s="59">
        <v>114.932</v>
      </c>
      <c r="AV32" s="59">
        <v>50.033999999999999</v>
      </c>
      <c r="AW32" s="59">
        <v>84.087999999999994</v>
      </c>
      <c r="AX32" s="59">
        <v>51.235999999999997</v>
      </c>
      <c r="AY32" s="59">
        <v>185.358</v>
      </c>
      <c r="AZ32" s="59">
        <v>10.928000000000001</v>
      </c>
      <c r="BA32" s="59">
        <v>196.285</v>
      </c>
      <c r="BB32" s="59">
        <v>4.6520000000000001</v>
      </c>
      <c r="BC32" s="59">
        <v>31.981999999999999</v>
      </c>
      <c r="BD32" s="59">
        <v>65.405000000000001</v>
      </c>
      <c r="BE32" s="59">
        <v>102.039</v>
      </c>
      <c r="BF32" s="59">
        <v>74.281999999999996</v>
      </c>
      <c r="BG32" s="59">
        <v>176.321</v>
      </c>
      <c r="BH32" s="59">
        <v>0.56699999999999995</v>
      </c>
      <c r="BI32" s="59">
        <v>0.72199999999999998</v>
      </c>
      <c r="BJ32" s="59">
        <v>4.9820000000000002</v>
      </c>
      <c r="BK32" s="59">
        <v>6.2720000000000002</v>
      </c>
      <c r="BL32" s="59">
        <v>27.622</v>
      </c>
      <c r="BM32" s="59">
        <v>33.893000000000001</v>
      </c>
      <c r="BN32" s="59">
        <v>0.50600000000000001</v>
      </c>
      <c r="BO32" s="59">
        <v>0.67500000000000004</v>
      </c>
      <c r="BP32" s="59">
        <v>1.0049999999999999</v>
      </c>
      <c r="BQ32" s="59">
        <v>2.1859999999999999</v>
      </c>
      <c r="BR32" s="59">
        <v>0</v>
      </c>
      <c r="BS32" s="59">
        <v>2.1859999999999999</v>
      </c>
      <c r="BT32" s="59">
        <v>145.029</v>
      </c>
      <c r="BU32" s="59">
        <v>151.53800000000001</v>
      </c>
      <c r="BV32" s="59">
        <v>131.63399999999999</v>
      </c>
      <c r="BW32" s="59">
        <v>428.20100000000002</v>
      </c>
      <c r="BX32" s="59">
        <v>113.096</v>
      </c>
      <c r="BY32" s="59">
        <v>541.29700000000003</v>
      </c>
    </row>
    <row r="33" spans="1:77">
      <c r="A33" s="9">
        <v>44256</v>
      </c>
      <c r="B33" s="59">
        <v>14.083</v>
      </c>
      <c r="C33" s="59">
        <v>58.615000000000002</v>
      </c>
      <c r="D33" s="59">
        <v>2.7109999999999999</v>
      </c>
      <c r="E33" s="59">
        <v>61.326000000000001</v>
      </c>
      <c r="F33" s="59">
        <v>1.0740000000000001</v>
      </c>
      <c r="G33" s="59">
        <v>9.0679999999999996</v>
      </c>
      <c r="H33" s="59">
        <v>13.744999999999999</v>
      </c>
      <c r="I33" s="59">
        <v>23.887</v>
      </c>
      <c r="J33" s="59">
        <v>13.297000000000001</v>
      </c>
      <c r="K33" s="59">
        <v>37.183999999999997</v>
      </c>
      <c r="L33" s="59">
        <v>0.48199999999999998</v>
      </c>
      <c r="M33" s="59">
        <v>0.98699999999999999</v>
      </c>
      <c r="N33" s="59">
        <v>2.6110000000000002</v>
      </c>
      <c r="O33" s="59">
        <v>4.08</v>
      </c>
      <c r="P33" s="59">
        <v>8.7590000000000003</v>
      </c>
      <c r="Q33" s="59">
        <v>12.839</v>
      </c>
      <c r="R33" s="59">
        <v>0</v>
      </c>
      <c r="S33" s="59">
        <v>1.323</v>
      </c>
      <c r="T33" s="59">
        <v>0.41299999999999998</v>
      </c>
      <c r="U33" s="59">
        <v>1.7370000000000001</v>
      </c>
      <c r="V33" s="59">
        <v>0</v>
      </c>
      <c r="W33" s="59">
        <v>1.7370000000000001</v>
      </c>
      <c r="X33" s="59">
        <v>76.903999999999996</v>
      </c>
      <c r="Y33" s="59">
        <v>44.554000000000002</v>
      </c>
      <c r="Z33" s="59">
        <v>34.405999999999999</v>
      </c>
      <c r="AA33" s="59">
        <v>155.864</v>
      </c>
      <c r="AB33" s="59">
        <v>24.766999999999999</v>
      </c>
      <c r="AC33" s="59">
        <v>180.63</v>
      </c>
      <c r="AD33" s="59">
        <v>0.29799999999999999</v>
      </c>
      <c r="AE33" s="59">
        <v>0</v>
      </c>
      <c r="AF33" s="59">
        <v>0</v>
      </c>
      <c r="AG33" s="59">
        <v>0.29799999999999999</v>
      </c>
      <c r="AH33" s="59">
        <v>0</v>
      </c>
      <c r="AI33" s="59">
        <v>0.29799999999999999</v>
      </c>
      <c r="AJ33" s="59">
        <v>19.768000000000001</v>
      </c>
      <c r="AK33" s="59">
        <v>1.859</v>
      </c>
      <c r="AL33" s="59">
        <v>0</v>
      </c>
      <c r="AM33" s="59">
        <v>21.626999999999999</v>
      </c>
      <c r="AN33" s="59">
        <v>0.254</v>
      </c>
      <c r="AO33" s="59">
        <v>21.881</v>
      </c>
      <c r="AP33" s="59">
        <v>75.007000000000005</v>
      </c>
      <c r="AQ33" s="59">
        <v>37.316000000000003</v>
      </c>
      <c r="AR33" s="59">
        <v>11.603999999999999</v>
      </c>
      <c r="AS33" s="59">
        <v>123.92700000000001</v>
      </c>
      <c r="AT33" s="59">
        <v>0.46200000000000002</v>
      </c>
      <c r="AU33" s="59">
        <v>124.389</v>
      </c>
      <c r="AV33" s="59">
        <v>55.951999999999998</v>
      </c>
      <c r="AW33" s="59">
        <v>89.340999999999994</v>
      </c>
      <c r="AX33" s="59">
        <v>53.814</v>
      </c>
      <c r="AY33" s="59">
        <v>199.108</v>
      </c>
      <c r="AZ33" s="59">
        <v>14.715999999999999</v>
      </c>
      <c r="BA33" s="59">
        <v>213.82300000000001</v>
      </c>
      <c r="BB33" s="59">
        <v>2.9729999999999999</v>
      </c>
      <c r="BC33" s="59">
        <v>34.018999999999998</v>
      </c>
      <c r="BD33" s="59">
        <v>62.901000000000003</v>
      </c>
      <c r="BE33" s="59">
        <v>99.893000000000001</v>
      </c>
      <c r="BF33" s="59">
        <v>65.564999999999998</v>
      </c>
      <c r="BG33" s="59">
        <v>165.458</v>
      </c>
      <c r="BH33" s="59">
        <v>1.2829999999999999</v>
      </c>
      <c r="BI33" s="59">
        <v>2.3879999999999999</v>
      </c>
      <c r="BJ33" s="59">
        <v>6.0279999999999996</v>
      </c>
      <c r="BK33" s="59">
        <v>9.6989999999999998</v>
      </c>
      <c r="BL33" s="59">
        <v>28.759</v>
      </c>
      <c r="BM33" s="59">
        <v>38.457999999999998</v>
      </c>
      <c r="BN33" s="59">
        <v>0</v>
      </c>
      <c r="BO33" s="59">
        <v>1.3839999999999999</v>
      </c>
      <c r="BP33" s="59">
        <v>0.41299999999999998</v>
      </c>
      <c r="BQ33" s="59">
        <v>1.7969999999999999</v>
      </c>
      <c r="BR33" s="59">
        <v>0.29899999999999999</v>
      </c>
      <c r="BS33" s="59">
        <v>2.0960000000000001</v>
      </c>
      <c r="BT33" s="59">
        <v>155.28200000000001</v>
      </c>
      <c r="BU33" s="59">
        <v>166.30699999999999</v>
      </c>
      <c r="BV33" s="59">
        <v>134.76</v>
      </c>
      <c r="BW33" s="59">
        <v>456.34899999999999</v>
      </c>
      <c r="BX33" s="59">
        <v>110.05500000000001</v>
      </c>
      <c r="BY33" s="59">
        <v>566.404</v>
      </c>
    </row>
    <row r="34" spans="1:77">
      <c r="A34" s="9">
        <v>44348</v>
      </c>
      <c r="B34" s="59">
        <v>11.064</v>
      </c>
      <c r="C34" s="59">
        <v>51.6</v>
      </c>
      <c r="D34" s="59">
        <v>4.4119999999999999</v>
      </c>
      <c r="E34" s="59">
        <v>56.012</v>
      </c>
      <c r="F34" s="59">
        <v>1.8939999999999999</v>
      </c>
      <c r="G34" s="59">
        <v>9.4830000000000005</v>
      </c>
      <c r="H34" s="59">
        <v>13.082000000000001</v>
      </c>
      <c r="I34" s="59">
        <v>24.457999999999998</v>
      </c>
      <c r="J34" s="59">
        <v>13.951000000000001</v>
      </c>
      <c r="K34" s="59">
        <v>38.408999999999999</v>
      </c>
      <c r="L34" s="59">
        <v>0.69399999999999995</v>
      </c>
      <c r="M34" s="59">
        <v>1.948</v>
      </c>
      <c r="N34" s="59">
        <v>2.78</v>
      </c>
      <c r="O34" s="59">
        <v>5.4219999999999997</v>
      </c>
      <c r="P34" s="59">
        <v>5.8259999999999996</v>
      </c>
      <c r="Q34" s="59">
        <v>11.247999999999999</v>
      </c>
      <c r="R34" s="59">
        <v>0.47299999999999998</v>
      </c>
      <c r="S34" s="59">
        <v>1.0289999999999999</v>
      </c>
      <c r="T34" s="59">
        <v>0.6</v>
      </c>
      <c r="U34" s="59">
        <v>2.1030000000000002</v>
      </c>
      <c r="V34" s="59">
        <v>0.70299999999999996</v>
      </c>
      <c r="W34" s="59">
        <v>2.806</v>
      </c>
      <c r="X34" s="59">
        <v>75.03</v>
      </c>
      <c r="Y34" s="59">
        <v>43.155999999999999</v>
      </c>
      <c r="Z34" s="59">
        <v>29.981999999999999</v>
      </c>
      <c r="AA34" s="59">
        <v>148.16900000000001</v>
      </c>
      <c r="AB34" s="59">
        <v>24.891999999999999</v>
      </c>
      <c r="AC34" s="59">
        <v>173.06100000000001</v>
      </c>
      <c r="AD34" s="59">
        <v>0.67600000000000005</v>
      </c>
      <c r="AE34" s="59">
        <v>0</v>
      </c>
      <c r="AF34" s="59">
        <v>0</v>
      </c>
      <c r="AG34" s="59">
        <v>0.67600000000000005</v>
      </c>
      <c r="AH34" s="59">
        <v>0</v>
      </c>
      <c r="AI34" s="59">
        <v>0.67600000000000005</v>
      </c>
      <c r="AJ34" s="59">
        <v>15.542999999999999</v>
      </c>
      <c r="AK34" s="59">
        <v>1.0249999999999999</v>
      </c>
      <c r="AL34" s="59">
        <v>0</v>
      </c>
      <c r="AM34" s="59">
        <v>16.568000000000001</v>
      </c>
      <c r="AN34" s="59">
        <v>0</v>
      </c>
      <c r="AO34" s="59">
        <v>16.568000000000001</v>
      </c>
      <c r="AP34" s="59">
        <v>67.001999999999995</v>
      </c>
      <c r="AQ34" s="59">
        <v>34.487000000000002</v>
      </c>
      <c r="AR34" s="59">
        <v>9.8179999999999996</v>
      </c>
      <c r="AS34" s="59">
        <v>111.307</v>
      </c>
      <c r="AT34" s="59">
        <v>0</v>
      </c>
      <c r="AU34" s="59">
        <v>111.307</v>
      </c>
      <c r="AV34" s="59">
        <v>54.512</v>
      </c>
      <c r="AW34" s="59">
        <v>83.135999999999996</v>
      </c>
      <c r="AX34" s="59">
        <v>53.454999999999998</v>
      </c>
      <c r="AY34" s="59">
        <v>191.10300000000001</v>
      </c>
      <c r="AZ34" s="59">
        <v>15.414999999999999</v>
      </c>
      <c r="BA34" s="59">
        <v>206.518</v>
      </c>
      <c r="BB34" s="59">
        <v>4.8479999999999999</v>
      </c>
      <c r="BC34" s="59">
        <v>28.707999999999998</v>
      </c>
      <c r="BD34" s="59">
        <v>68.897999999999996</v>
      </c>
      <c r="BE34" s="59">
        <v>102.45399999999999</v>
      </c>
      <c r="BF34" s="59">
        <v>59.665999999999997</v>
      </c>
      <c r="BG34" s="59">
        <v>162.12</v>
      </c>
      <c r="BH34" s="59">
        <v>1.5109999999999999</v>
      </c>
      <c r="BI34" s="59">
        <v>2.9609999999999999</v>
      </c>
      <c r="BJ34" s="59">
        <v>5.7389999999999999</v>
      </c>
      <c r="BK34" s="59">
        <v>10.211</v>
      </c>
      <c r="BL34" s="59">
        <v>21.292999999999999</v>
      </c>
      <c r="BM34" s="59">
        <v>31.504000000000001</v>
      </c>
      <c r="BN34" s="59">
        <v>0.47299999999999998</v>
      </c>
      <c r="BO34" s="59">
        <v>1.0900000000000001</v>
      </c>
      <c r="BP34" s="59">
        <v>0.76600000000000001</v>
      </c>
      <c r="BQ34" s="59">
        <v>2.33</v>
      </c>
      <c r="BR34" s="59">
        <v>0.70299999999999996</v>
      </c>
      <c r="BS34" s="59">
        <v>3.0329999999999999</v>
      </c>
      <c r="BT34" s="59">
        <v>144.566</v>
      </c>
      <c r="BU34" s="59">
        <v>151.40799999999999</v>
      </c>
      <c r="BV34" s="59">
        <v>138.67599999999999</v>
      </c>
      <c r="BW34" s="59">
        <v>434.65</v>
      </c>
      <c r="BX34" s="59">
        <v>97.076999999999998</v>
      </c>
      <c r="BY34" s="59">
        <v>531.726</v>
      </c>
    </row>
    <row r="35" spans="1:77">
      <c r="A35" s="9">
        <v>44440</v>
      </c>
      <c r="B35" s="59">
        <v>9.1739999999999995</v>
      </c>
      <c r="C35" s="59">
        <v>50.247999999999998</v>
      </c>
      <c r="D35" s="59">
        <v>5.7910000000000004</v>
      </c>
      <c r="E35" s="59">
        <v>56.039000000000001</v>
      </c>
      <c r="F35" s="59">
        <v>2.7789999999999999</v>
      </c>
      <c r="G35" s="59">
        <v>11.975</v>
      </c>
      <c r="H35" s="59">
        <v>14.188000000000001</v>
      </c>
      <c r="I35" s="59">
        <v>28.942</v>
      </c>
      <c r="J35" s="59">
        <v>14.816000000000001</v>
      </c>
      <c r="K35" s="59">
        <v>43.759</v>
      </c>
      <c r="L35" s="59">
        <v>1.139</v>
      </c>
      <c r="M35" s="59">
        <v>0.90400000000000003</v>
      </c>
      <c r="N35" s="59">
        <v>2.391</v>
      </c>
      <c r="O35" s="59">
        <v>4.4340000000000002</v>
      </c>
      <c r="P35" s="59">
        <v>8.9670000000000005</v>
      </c>
      <c r="Q35" s="59">
        <v>13.401</v>
      </c>
      <c r="R35" s="59">
        <v>0.58399999999999996</v>
      </c>
      <c r="S35" s="59">
        <v>0.442</v>
      </c>
      <c r="T35" s="59">
        <v>2.036</v>
      </c>
      <c r="U35" s="59">
        <v>3.0609999999999999</v>
      </c>
      <c r="V35" s="59">
        <v>0</v>
      </c>
      <c r="W35" s="59">
        <v>3.0609999999999999</v>
      </c>
      <c r="X35" s="59">
        <v>71.221000000000004</v>
      </c>
      <c r="Y35" s="59">
        <v>53.912999999999997</v>
      </c>
      <c r="Z35" s="59">
        <v>29.42</v>
      </c>
      <c r="AA35" s="59">
        <v>154.554</v>
      </c>
      <c r="AB35" s="59">
        <v>29.651</v>
      </c>
      <c r="AC35" s="59">
        <v>184.20500000000001</v>
      </c>
      <c r="AD35" s="59">
        <v>1.4610000000000001</v>
      </c>
      <c r="AE35" s="59">
        <v>0</v>
      </c>
      <c r="AF35" s="59">
        <v>0</v>
      </c>
      <c r="AG35" s="59">
        <v>1.4610000000000001</v>
      </c>
      <c r="AH35" s="59">
        <v>0</v>
      </c>
      <c r="AI35" s="59">
        <v>1.4610000000000001</v>
      </c>
      <c r="AJ35" s="59">
        <v>17.873999999999999</v>
      </c>
      <c r="AK35" s="59">
        <v>0.89100000000000001</v>
      </c>
      <c r="AL35" s="59">
        <v>0</v>
      </c>
      <c r="AM35" s="59">
        <v>18.765000000000001</v>
      </c>
      <c r="AN35" s="59">
        <v>0</v>
      </c>
      <c r="AO35" s="59">
        <v>18.765000000000001</v>
      </c>
      <c r="AP35" s="59">
        <v>59.515999999999998</v>
      </c>
      <c r="AQ35" s="59">
        <v>39.722999999999999</v>
      </c>
      <c r="AR35" s="59">
        <v>7.4539999999999997</v>
      </c>
      <c r="AS35" s="59">
        <v>106.693</v>
      </c>
      <c r="AT35" s="59">
        <v>7.5999999999999998E-2</v>
      </c>
      <c r="AU35" s="59">
        <v>106.77</v>
      </c>
      <c r="AV35" s="59">
        <v>49.567</v>
      </c>
      <c r="AW35" s="59">
        <v>79.134</v>
      </c>
      <c r="AX35" s="59">
        <v>50.970999999999997</v>
      </c>
      <c r="AY35" s="59">
        <v>179.672</v>
      </c>
      <c r="AZ35" s="59">
        <v>19.506</v>
      </c>
      <c r="BA35" s="59">
        <v>199.178</v>
      </c>
      <c r="BB35" s="59">
        <v>5.2910000000000004</v>
      </c>
      <c r="BC35" s="59">
        <v>33.030999999999999</v>
      </c>
      <c r="BD35" s="59">
        <v>68.558999999999997</v>
      </c>
      <c r="BE35" s="59">
        <v>106.881</v>
      </c>
      <c r="BF35" s="59">
        <v>65.823999999999998</v>
      </c>
      <c r="BG35" s="59">
        <v>172.70400000000001</v>
      </c>
      <c r="BH35" s="59">
        <v>2.48</v>
      </c>
      <c r="BI35" s="59">
        <v>0.90400000000000003</v>
      </c>
      <c r="BJ35" s="59">
        <v>5.53</v>
      </c>
      <c r="BK35" s="59">
        <v>8.9139999999999997</v>
      </c>
      <c r="BL35" s="59">
        <v>23.44</v>
      </c>
      <c r="BM35" s="59">
        <v>32.353999999999999</v>
      </c>
      <c r="BN35" s="59">
        <v>0.58399999999999996</v>
      </c>
      <c r="BO35" s="59">
        <v>0.92700000000000005</v>
      </c>
      <c r="BP35" s="59">
        <v>2.609</v>
      </c>
      <c r="BQ35" s="59">
        <v>4.12</v>
      </c>
      <c r="BR35" s="59">
        <v>0.36</v>
      </c>
      <c r="BS35" s="59">
        <v>4.4790000000000001</v>
      </c>
      <c r="BT35" s="59">
        <v>136.77199999999999</v>
      </c>
      <c r="BU35" s="59">
        <v>154.61000000000001</v>
      </c>
      <c r="BV35" s="59">
        <v>135.124</v>
      </c>
      <c r="BW35" s="59">
        <v>426.50599999999997</v>
      </c>
      <c r="BX35" s="59">
        <v>109.206</v>
      </c>
      <c r="BY35" s="59">
        <v>535.71100000000001</v>
      </c>
    </row>
    <row r="36" spans="1:77">
      <c r="A36" s="9">
        <v>44531</v>
      </c>
      <c r="B36" s="59">
        <v>12.347</v>
      </c>
      <c r="C36" s="59">
        <v>49.674999999999997</v>
      </c>
      <c r="D36" s="59">
        <v>3.6850000000000001</v>
      </c>
      <c r="E36" s="59">
        <v>53.36</v>
      </c>
      <c r="F36" s="59">
        <v>1.92</v>
      </c>
      <c r="G36" s="59">
        <v>8.0079999999999991</v>
      </c>
      <c r="H36" s="59">
        <v>14.992000000000001</v>
      </c>
      <c r="I36" s="59">
        <v>24.920999999999999</v>
      </c>
      <c r="J36" s="59">
        <v>8.0350000000000001</v>
      </c>
      <c r="K36" s="59">
        <v>32.956000000000003</v>
      </c>
      <c r="L36" s="59">
        <v>0.48799999999999999</v>
      </c>
      <c r="M36" s="59">
        <v>0.32500000000000001</v>
      </c>
      <c r="N36" s="59">
        <v>2.754</v>
      </c>
      <c r="O36" s="59">
        <v>3.5680000000000001</v>
      </c>
      <c r="P36" s="59">
        <v>8.4629999999999992</v>
      </c>
      <c r="Q36" s="59">
        <v>12.031000000000001</v>
      </c>
      <c r="R36" s="59">
        <v>1.175</v>
      </c>
      <c r="S36" s="59">
        <v>0</v>
      </c>
      <c r="T36" s="59">
        <v>2.0489999999999999</v>
      </c>
      <c r="U36" s="59">
        <v>3.2240000000000002</v>
      </c>
      <c r="V36" s="59">
        <v>0.47699999999999998</v>
      </c>
      <c r="W36" s="59">
        <v>3.7010000000000001</v>
      </c>
      <c r="X36" s="59">
        <v>62.680999999999997</v>
      </c>
      <c r="Y36" s="59">
        <v>40.067</v>
      </c>
      <c r="Z36" s="59">
        <v>32.249000000000002</v>
      </c>
      <c r="AA36" s="59">
        <v>134.99700000000001</v>
      </c>
      <c r="AB36" s="59">
        <v>20.66</v>
      </c>
      <c r="AC36" s="59">
        <v>155.65700000000001</v>
      </c>
      <c r="AD36" s="59">
        <v>1.8049999999999999</v>
      </c>
      <c r="AE36" s="59">
        <v>0</v>
      </c>
      <c r="AF36" s="59">
        <v>0</v>
      </c>
      <c r="AG36" s="59">
        <v>1.8049999999999999</v>
      </c>
      <c r="AH36" s="59">
        <v>0</v>
      </c>
      <c r="AI36" s="59">
        <v>1.8049999999999999</v>
      </c>
      <c r="AJ36" s="59">
        <v>18.042999999999999</v>
      </c>
      <c r="AK36" s="59">
        <v>0.52800000000000002</v>
      </c>
      <c r="AL36" s="59">
        <v>0</v>
      </c>
      <c r="AM36" s="59">
        <v>18.571000000000002</v>
      </c>
      <c r="AN36" s="59">
        <v>0</v>
      </c>
      <c r="AO36" s="59">
        <v>18.571000000000002</v>
      </c>
      <c r="AP36" s="59">
        <v>63.911999999999999</v>
      </c>
      <c r="AQ36" s="59">
        <v>41.932000000000002</v>
      </c>
      <c r="AR36" s="59">
        <v>7.3449999999999998</v>
      </c>
      <c r="AS36" s="59">
        <v>113.18899999999999</v>
      </c>
      <c r="AT36" s="59">
        <v>0.36599999999999999</v>
      </c>
      <c r="AU36" s="59">
        <v>113.55500000000001</v>
      </c>
      <c r="AV36" s="59">
        <v>51.621000000000002</v>
      </c>
      <c r="AW36" s="59">
        <v>78.744</v>
      </c>
      <c r="AX36" s="59">
        <v>57.33</v>
      </c>
      <c r="AY36" s="59">
        <v>187.69499999999999</v>
      </c>
      <c r="AZ36" s="59">
        <v>15.743</v>
      </c>
      <c r="BA36" s="59">
        <v>203.43799999999999</v>
      </c>
      <c r="BB36" s="59">
        <v>6.3760000000000003</v>
      </c>
      <c r="BC36" s="59">
        <v>29.067</v>
      </c>
      <c r="BD36" s="59">
        <v>66.929000000000002</v>
      </c>
      <c r="BE36" s="59">
        <v>102.373</v>
      </c>
      <c r="BF36" s="59">
        <v>59.668999999999997</v>
      </c>
      <c r="BG36" s="59">
        <v>162.042</v>
      </c>
      <c r="BH36" s="59">
        <v>1.1859999999999999</v>
      </c>
      <c r="BI36" s="59">
        <v>0.32500000000000001</v>
      </c>
      <c r="BJ36" s="59">
        <v>4.8620000000000001</v>
      </c>
      <c r="BK36" s="59">
        <v>6.3730000000000002</v>
      </c>
      <c r="BL36" s="59">
        <v>25.963999999999999</v>
      </c>
      <c r="BM36" s="59">
        <v>32.338000000000001</v>
      </c>
      <c r="BN36" s="59">
        <v>1.175</v>
      </c>
      <c r="BO36" s="59">
        <v>0.57699999999999996</v>
      </c>
      <c r="BP36" s="59">
        <v>2.0489999999999999</v>
      </c>
      <c r="BQ36" s="59">
        <v>3.8010000000000002</v>
      </c>
      <c r="BR36" s="59">
        <v>0.47699999999999998</v>
      </c>
      <c r="BS36" s="59">
        <v>4.2779999999999996</v>
      </c>
      <c r="BT36" s="59">
        <v>144.11799999999999</v>
      </c>
      <c r="BU36" s="59">
        <v>151.17400000000001</v>
      </c>
      <c r="BV36" s="59">
        <v>138.51599999999999</v>
      </c>
      <c r="BW36" s="59">
        <v>433.80700000000002</v>
      </c>
      <c r="BX36" s="59">
        <v>102.21899999999999</v>
      </c>
      <c r="BY36" s="59">
        <v>536.02599999999995</v>
      </c>
    </row>
    <row r="37" spans="1:77">
      <c r="A37" s="9">
        <v>44621</v>
      </c>
      <c r="B37" s="59">
        <v>11.603999999999999</v>
      </c>
      <c r="C37" s="59">
        <v>43.503999999999998</v>
      </c>
      <c r="D37" s="59">
        <v>3.1619999999999999</v>
      </c>
      <c r="E37" s="59">
        <v>46.665999999999997</v>
      </c>
      <c r="F37" s="59">
        <v>3.6560000000000001</v>
      </c>
      <c r="G37" s="59">
        <v>6.7480000000000002</v>
      </c>
      <c r="H37" s="59">
        <v>15.73</v>
      </c>
      <c r="I37" s="59">
        <v>26.134</v>
      </c>
      <c r="J37" s="59">
        <v>11.595000000000001</v>
      </c>
      <c r="K37" s="59">
        <v>37.728999999999999</v>
      </c>
      <c r="L37" s="59">
        <v>0.35</v>
      </c>
      <c r="M37" s="59">
        <v>1.2709999999999999</v>
      </c>
      <c r="N37" s="59">
        <v>3.056</v>
      </c>
      <c r="O37" s="59">
        <v>4.6769999999999996</v>
      </c>
      <c r="P37" s="59">
        <v>8.0980000000000008</v>
      </c>
      <c r="Q37" s="59">
        <v>12.775</v>
      </c>
      <c r="R37" s="59">
        <v>1.1459999999999999</v>
      </c>
      <c r="S37" s="59">
        <v>0.13100000000000001</v>
      </c>
      <c r="T37" s="59">
        <v>2.2690000000000001</v>
      </c>
      <c r="U37" s="59">
        <v>3.5459999999999998</v>
      </c>
      <c r="V37" s="59">
        <v>0.46700000000000003</v>
      </c>
      <c r="W37" s="59">
        <v>4.0129999999999999</v>
      </c>
      <c r="X37" s="59">
        <v>60.884999999999998</v>
      </c>
      <c r="Y37" s="59">
        <v>40.03</v>
      </c>
      <c r="Z37" s="59">
        <v>33.390999999999998</v>
      </c>
      <c r="AA37" s="59">
        <v>134.30600000000001</v>
      </c>
      <c r="AB37" s="59">
        <v>23.321999999999999</v>
      </c>
      <c r="AC37" s="59">
        <v>157.74</v>
      </c>
      <c r="AD37" s="59">
        <v>7.1999999999999995E-2</v>
      </c>
      <c r="AE37" s="59">
        <v>0</v>
      </c>
      <c r="AF37" s="59">
        <v>0</v>
      </c>
      <c r="AG37" s="59">
        <v>7.1999999999999995E-2</v>
      </c>
      <c r="AH37" s="59">
        <v>0</v>
      </c>
      <c r="AI37" s="59">
        <v>7.1999999999999995E-2</v>
      </c>
      <c r="AJ37" s="59">
        <v>14.875999999999999</v>
      </c>
      <c r="AK37" s="59">
        <v>1.9179999999999999</v>
      </c>
      <c r="AL37" s="59">
        <v>0</v>
      </c>
      <c r="AM37" s="59">
        <v>16.794</v>
      </c>
      <c r="AN37" s="59">
        <v>0</v>
      </c>
      <c r="AO37" s="59">
        <v>16.794</v>
      </c>
      <c r="AP37" s="59">
        <v>72.197999999999993</v>
      </c>
      <c r="AQ37" s="59">
        <v>42.475999999999999</v>
      </c>
      <c r="AR37" s="59">
        <v>6.53</v>
      </c>
      <c r="AS37" s="59">
        <v>121.20399999999999</v>
      </c>
      <c r="AT37" s="59">
        <v>0.249</v>
      </c>
      <c r="AU37" s="59">
        <v>121.959</v>
      </c>
      <c r="AV37" s="59">
        <v>42.982999999999997</v>
      </c>
      <c r="AW37" s="59">
        <v>86.908000000000001</v>
      </c>
      <c r="AX37" s="59">
        <v>56.006</v>
      </c>
      <c r="AY37" s="59">
        <v>185.89699999999999</v>
      </c>
      <c r="AZ37" s="59">
        <v>16.946999999999999</v>
      </c>
      <c r="BA37" s="59">
        <v>204.488</v>
      </c>
      <c r="BB37" s="59">
        <v>7.0789999999999997</v>
      </c>
      <c r="BC37" s="59">
        <v>26.815000000000001</v>
      </c>
      <c r="BD37" s="59">
        <v>66.072000000000003</v>
      </c>
      <c r="BE37" s="59">
        <v>99.965999999999994</v>
      </c>
      <c r="BF37" s="59">
        <v>62.265000000000001</v>
      </c>
      <c r="BG37" s="59">
        <v>162.768</v>
      </c>
      <c r="BH37" s="59">
        <v>1.421</v>
      </c>
      <c r="BI37" s="59">
        <v>1.2709999999999999</v>
      </c>
      <c r="BJ37" s="59">
        <v>6.0979999999999999</v>
      </c>
      <c r="BK37" s="59">
        <v>8.7899999999999991</v>
      </c>
      <c r="BL37" s="59">
        <v>26.754999999999999</v>
      </c>
      <c r="BM37" s="59">
        <v>35.545000000000002</v>
      </c>
      <c r="BN37" s="59">
        <v>1.1459999999999999</v>
      </c>
      <c r="BO37" s="59">
        <v>0.13100000000000001</v>
      </c>
      <c r="BP37" s="59">
        <v>2.59</v>
      </c>
      <c r="BQ37" s="59">
        <v>3.8679999999999999</v>
      </c>
      <c r="BR37" s="59">
        <v>0.46700000000000003</v>
      </c>
      <c r="BS37" s="59">
        <v>4.7990000000000004</v>
      </c>
      <c r="BT37" s="59">
        <v>139.774</v>
      </c>
      <c r="BU37" s="59">
        <v>159.52000000000001</v>
      </c>
      <c r="BV37" s="59">
        <v>137.297</v>
      </c>
      <c r="BW37" s="59">
        <v>436.59100000000001</v>
      </c>
      <c r="BX37" s="59">
        <v>106.68300000000001</v>
      </c>
      <c r="BY37" s="59">
        <v>546.42600000000004</v>
      </c>
    </row>
    <row r="38" spans="1:77">
      <c r="A38" s="9">
        <v>44713</v>
      </c>
      <c r="B38" s="59">
        <v>11.786</v>
      </c>
      <c r="C38" s="59">
        <v>42.497</v>
      </c>
      <c r="D38" s="59">
        <v>2.4119999999999999</v>
      </c>
      <c r="E38" s="59">
        <v>44.908999999999999</v>
      </c>
      <c r="F38" s="59">
        <v>0.33900000000000002</v>
      </c>
      <c r="G38" s="59">
        <v>4.3250000000000002</v>
      </c>
      <c r="H38" s="59">
        <v>11.003</v>
      </c>
      <c r="I38" s="59">
        <v>15.667</v>
      </c>
      <c r="J38" s="59">
        <v>13.145</v>
      </c>
      <c r="K38" s="59">
        <v>28.812999999999999</v>
      </c>
      <c r="L38" s="59">
        <v>1.3580000000000001</v>
      </c>
      <c r="M38" s="59">
        <v>0.34899999999999998</v>
      </c>
      <c r="N38" s="59">
        <v>3.0089999999999999</v>
      </c>
      <c r="O38" s="59">
        <v>4.7169999999999996</v>
      </c>
      <c r="P38" s="59">
        <v>6.4420000000000002</v>
      </c>
      <c r="Q38" s="59">
        <v>11.159000000000001</v>
      </c>
      <c r="R38" s="59">
        <v>1.286</v>
      </c>
      <c r="S38" s="59">
        <v>0.67900000000000005</v>
      </c>
      <c r="T38" s="59">
        <v>1.919</v>
      </c>
      <c r="U38" s="59">
        <v>3.8849999999999998</v>
      </c>
      <c r="V38" s="59">
        <v>0.85899999999999999</v>
      </c>
      <c r="W38" s="59">
        <v>4.7439999999999998</v>
      </c>
      <c r="X38" s="59">
        <v>63.667999999999999</v>
      </c>
      <c r="Y38" s="59">
        <v>34.54</v>
      </c>
      <c r="Z38" s="59">
        <v>28.986000000000001</v>
      </c>
      <c r="AA38" s="59">
        <v>127.194</v>
      </c>
      <c r="AB38" s="59">
        <v>22.859000000000002</v>
      </c>
      <c r="AC38" s="59">
        <v>150.053</v>
      </c>
      <c r="AD38" s="59">
        <v>1.5720000000000001</v>
      </c>
      <c r="AE38" s="59">
        <v>0</v>
      </c>
      <c r="AF38" s="59">
        <v>0</v>
      </c>
      <c r="AG38" s="59">
        <v>1.5720000000000001</v>
      </c>
      <c r="AH38" s="59">
        <v>0</v>
      </c>
      <c r="AI38" s="59">
        <v>1.5720000000000001</v>
      </c>
      <c r="AJ38" s="59">
        <v>15.571</v>
      </c>
      <c r="AK38" s="59">
        <v>1.0129999999999999</v>
      </c>
      <c r="AL38" s="59">
        <v>0.64200000000000002</v>
      </c>
      <c r="AM38" s="59">
        <v>17.227</v>
      </c>
      <c r="AN38" s="59">
        <v>0</v>
      </c>
      <c r="AO38" s="59">
        <v>17.227</v>
      </c>
      <c r="AP38" s="59">
        <v>72.582999999999998</v>
      </c>
      <c r="AQ38" s="59">
        <v>41.198999999999998</v>
      </c>
      <c r="AR38" s="59">
        <v>8.7799999999999994</v>
      </c>
      <c r="AS38" s="59">
        <v>122.56100000000001</v>
      </c>
      <c r="AT38" s="59">
        <v>0.59099999999999997</v>
      </c>
      <c r="AU38" s="59">
        <v>123.15300000000001</v>
      </c>
      <c r="AV38" s="59">
        <v>37.688000000000002</v>
      </c>
      <c r="AW38" s="59">
        <v>91.082999999999998</v>
      </c>
      <c r="AX38" s="59">
        <v>63.606000000000002</v>
      </c>
      <c r="AY38" s="59">
        <v>192.37700000000001</v>
      </c>
      <c r="AZ38" s="59">
        <v>22.369</v>
      </c>
      <c r="BA38" s="59">
        <v>214.74700000000001</v>
      </c>
      <c r="BB38" s="59">
        <v>2.91</v>
      </c>
      <c r="BC38" s="59">
        <v>23.492999999999999</v>
      </c>
      <c r="BD38" s="59">
        <v>63.247999999999998</v>
      </c>
      <c r="BE38" s="59">
        <v>89.650999999999996</v>
      </c>
      <c r="BF38" s="59">
        <v>53.628999999999998</v>
      </c>
      <c r="BG38" s="59">
        <v>143.28</v>
      </c>
      <c r="BH38" s="59">
        <v>2.165</v>
      </c>
      <c r="BI38" s="59">
        <v>0.34899999999999998</v>
      </c>
      <c r="BJ38" s="59">
        <v>5.016</v>
      </c>
      <c r="BK38" s="59">
        <v>7.53</v>
      </c>
      <c r="BL38" s="59">
        <v>27.75</v>
      </c>
      <c r="BM38" s="59">
        <v>35.28</v>
      </c>
      <c r="BN38" s="59">
        <v>1.286</v>
      </c>
      <c r="BO38" s="59">
        <v>0.67900000000000005</v>
      </c>
      <c r="BP38" s="59">
        <v>1.919</v>
      </c>
      <c r="BQ38" s="59">
        <v>3.8849999999999998</v>
      </c>
      <c r="BR38" s="59">
        <v>0.85899999999999999</v>
      </c>
      <c r="BS38" s="59">
        <v>4.7439999999999998</v>
      </c>
      <c r="BT38" s="59">
        <v>133.77500000000001</v>
      </c>
      <c r="BU38" s="59">
        <v>157.81700000000001</v>
      </c>
      <c r="BV38" s="59">
        <v>143.21100000000001</v>
      </c>
      <c r="BW38" s="59">
        <v>434.803</v>
      </c>
      <c r="BX38" s="59">
        <v>105.199</v>
      </c>
      <c r="BY38" s="59">
        <v>540.00300000000004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1730</vt:i4>
      </vt:variant>
    </vt:vector>
  </HeadingPairs>
  <TitlesOfParts>
    <vt:vector size="1737" baseType="lpstr">
      <vt:lpstr>Contents</vt:lpstr>
      <vt:lpstr>Table 7.1</vt:lpstr>
      <vt:lpstr>Table 7.2</vt:lpstr>
      <vt:lpstr>Index</vt:lpstr>
      <vt:lpstr>Data1</vt:lpstr>
      <vt:lpstr>Data2</vt:lpstr>
      <vt:lpstr>Data3</vt:lpstr>
      <vt:lpstr>A124857378R</vt:lpstr>
      <vt:lpstr>A124857378R_Data</vt:lpstr>
      <vt:lpstr>A124857378R_Latest</vt:lpstr>
      <vt:lpstr>A124857382F</vt:lpstr>
      <vt:lpstr>A124857382F_Data</vt:lpstr>
      <vt:lpstr>A124857382F_Latest</vt:lpstr>
      <vt:lpstr>A124857386R</vt:lpstr>
      <vt:lpstr>A124857386R_Data</vt:lpstr>
      <vt:lpstr>A124857386R_Latest</vt:lpstr>
      <vt:lpstr>A124857390F</vt:lpstr>
      <vt:lpstr>A124857390F_Data</vt:lpstr>
      <vt:lpstr>A124857390F_Latest</vt:lpstr>
      <vt:lpstr>A124857394R</vt:lpstr>
      <vt:lpstr>A124857394R_Data</vt:lpstr>
      <vt:lpstr>A124857394R_Latest</vt:lpstr>
      <vt:lpstr>A124857398X</vt:lpstr>
      <vt:lpstr>A124857398X_Data</vt:lpstr>
      <vt:lpstr>A124857398X_Latest</vt:lpstr>
      <vt:lpstr>A124857402C</vt:lpstr>
      <vt:lpstr>A124857402C_Data</vt:lpstr>
      <vt:lpstr>A124857402C_Latest</vt:lpstr>
      <vt:lpstr>A124857406L</vt:lpstr>
      <vt:lpstr>A124857406L_Data</vt:lpstr>
      <vt:lpstr>A124857406L_Latest</vt:lpstr>
      <vt:lpstr>A124857410C</vt:lpstr>
      <vt:lpstr>A124857410C_Data</vt:lpstr>
      <vt:lpstr>A124857410C_Latest</vt:lpstr>
      <vt:lpstr>A124857414L</vt:lpstr>
      <vt:lpstr>A124857414L_Data</vt:lpstr>
      <vt:lpstr>A124857414L_Latest</vt:lpstr>
      <vt:lpstr>A124857418W</vt:lpstr>
      <vt:lpstr>A124857418W_Data</vt:lpstr>
      <vt:lpstr>A124857418W_Latest</vt:lpstr>
      <vt:lpstr>A124857422L</vt:lpstr>
      <vt:lpstr>A124857422L_Data</vt:lpstr>
      <vt:lpstr>A124857422L_Latest</vt:lpstr>
      <vt:lpstr>A124857426W</vt:lpstr>
      <vt:lpstr>A124857426W_Data</vt:lpstr>
      <vt:lpstr>A124857426W_Latest</vt:lpstr>
      <vt:lpstr>A124857430L</vt:lpstr>
      <vt:lpstr>A124857430L_Data</vt:lpstr>
      <vt:lpstr>A124857430L_Latest</vt:lpstr>
      <vt:lpstr>A124857434W</vt:lpstr>
      <vt:lpstr>A124857434W_Data</vt:lpstr>
      <vt:lpstr>A124857434W_Latest</vt:lpstr>
      <vt:lpstr>A124857438F</vt:lpstr>
      <vt:lpstr>A124857438F_Data</vt:lpstr>
      <vt:lpstr>A124857438F_Latest</vt:lpstr>
      <vt:lpstr>A124857442W</vt:lpstr>
      <vt:lpstr>A124857442W_Data</vt:lpstr>
      <vt:lpstr>A124857442W_Latest</vt:lpstr>
      <vt:lpstr>A124857446F</vt:lpstr>
      <vt:lpstr>A124857446F_Data</vt:lpstr>
      <vt:lpstr>A124857446F_Latest</vt:lpstr>
      <vt:lpstr>A124857450W</vt:lpstr>
      <vt:lpstr>A124857450W_Data</vt:lpstr>
      <vt:lpstr>A124857450W_Latest</vt:lpstr>
      <vt:lpstr>A124857454F</vt:lpstr>
      <vt:lpstr>A124857454F_Data</vt:lpstr>
      <vt:lpstr>A124857454F_Latest</vt:lpstr>
      <vt:lpstr>A124857458R</vt:lpstr>
      <vt:lpstr>A124857458R_Data</vt:lpstr>
      <vt:lpstr>A124857458R_Latest</vt:lpstr>
      <vt:lpstr>A124857462F</vt:lpstr>
      <vt:lpstr>A124857462F_Data</vt:lpstr>
      <vt:lpstr>A124857462F_Latest</vt:lpstr>
      <vt:lpstr>A124857466R</vt:lpstr>
      <vt:lpstr>A124857466R_Data</vt:lpstr>
      <vt:lpstr>A124857466R_Latest</vt:lpstr>
      <vt:lpstr>A124857470F</vt:lpstr>
      <vt:lpstr>A124857470F_Data</vt:lpstr>
      <vt:lpstr>A124857470F_Latest</vt:lpstr>
      <vt:lpstr>A124857474R</vt:lpstr>
      <vt:lpstr>A124857474R_Data</vt:lpstr>
      <vt:lpstr>A124857474R_Latest</vt:lpstr>
      <vt:lpstr>A124857478X</vt:lpstr>
      <vt:lpstr>A124857478X_Data</vt:lpstr>
      <vt:lpstr>A124857478X_Latest</vt:lpstr>
      <vt:lpstr>A124857482R</vt:lpstr>
      <vt:lpstr>A124857482R_Data</vt:lpstr>
      <vt:lpstr>A124857482R_Latest</vt:lpstr>
      <vt:lpstr>A124857486X</vt:lpstr>
      <vt:lpstr>A124857486X_Data</vt:lpstr>
      <vt:lpstr>A124857486X_Latest</vt:lpstr>
      <vt:lpstr>A124857490R</vt:lpstr>
      <vt:lpstr>A124857490R_Data</vt:lpstr>
      <vt:lpstr>A124857490R_Latest</vt:lpstr>
      <vt:lpstr>A124857494X</vt:lpstr>
      <vt:lpstr>A124857494X_Data</vt:lpstr>
      <vt:lpstr>A124857494X_Latest</vt:lpstr>
      <vt:lpstr>A124857498J</vt:lpstr>
      <vt:lpstr>A124857498J_Data</vt:lpstr>
      <vt:lpstr>A124857498J_Latest</vt:lpstr>
      <vt:lpstr>A124857502L</vt:lpstr>
      <vt:lpstr>A124857502L_Data</vt:lpstr>
      <vt:lpstr>A124857502L_Latest</vt:lpstr>
      <vt:lpstr>A124857506W</vt:lpstr>
      <vt:lpstr>A124857506W_Data</vt:lpstr>
      <vt:lpstr>A124857506W_Latest</vt:lpstr>
      <vt:lpstr>A124857510L</vt:lpstr>
      <vt:lpstr>A124857510L_Data</vt:lpstr>
      <vt:lpstr>A124857510L_Latest</vt:lpstr>
      <vt:lpstr>A124857514W</vt:lpstr>
      <vt:lpstr>A124857514W_Data</vt:lpstr>
      <vt:lpstr>A124857514W_Latest</vt:lpstr>
      <vt:lpstr>A124857518F</vt:lpstr>
      <vt:lpstr>A124857518F_Data</vt:lpstr>
      <vt:lpstr>A124857518F_Latest</vt:lpstr>
      <vt:lpstr>A124857522W</vt:lpstr>
      <vt:lpstr>A124857522W_Data</vt:lpstr>
      <vt:lpstr>A124857522W_Latest</vt:lpstr>
      <vt:lpstr>A124857526F</vt:lpstr>
      <vt:lpstr>A124857526F_Data</vt:lpstr>
      <vt:lpstr>A124857526F_Latest</vt:lpstr>
      <vt:lpstr>A124857530W</vt:lpstr>
      <vt:lpstr>A124857530W_Data</vt:lpstr>
      <vt:lpstr>A124857530W_Latest</vt:lpstr>
      <vt:lpstr>A124857534F</vt:lpstr>
      <vt:lpstr>A124857534F_Data</vt:lpstr>
      <vt:lpstr>A124857534F_Latest</vt:lpstr>
      <vt:lpstr>A124857538R</vt:lpstr>
      <vt:lpstr>A124857538R_Data</vt:lpstr>
      <vt:lpstr>A124857538R_Latest</vt:lpstr>
      <vt:lpstr>A124857542F</vt:lpstr>
      <vt:lpstr>A124857542F_Data</vt:lpstr>
      <vt:lpstr>A124857542F_Latest</vt:lpstr>
      <vt:lpstr>A124857546R</vt:lpstr>
      <vt:lpstr>A124857546R_Data</vt:lpstr>
      <vt:lpstr>A124857546R_Latest</vt:lpstr>
      <vt:lpstr>A124857550F</vt:lpstr>
      <vt:lpstr>A124857550F_Data</vt:lpstr>
      <vt:lpstr>A124857550F_Latest</vt:lpstr>
      <vt:lpstr>A124857554R</vt:lpstr>
      <vt:lpstr>A124857554R_Data</vt:lpstr>
      <vt:lpstr>A124857554R_Latest</vt:lpstr>
      <vt:lpstr>A124857558X</vt:lpstr>
      <vt:lpstr>A124857558X_Data</vt:lpstr>
      <vt:lpstr>A124857558X_Latest</vt:lpstr>
      <vt:lpstr>A124857562R</vt:lpstr>
      <vt:lpstr>A124857562R_Data</vt:lpstr>
      <vt:lpstr>A124857562R_Latest</vt:lpstr>
      <vt:lpstr>A124857566X</vt:lpstr>
      <vt:lpstr>A124857566X_Data</vt:lpstr>
      <vt:lpstr>A124857566X_Latest</vt:lpstr>
      <vt:lpstr>A124857570R</vt:lpstr>
      <vt:lpstr>A124857570R_Data</vt:lpstr>
      <vt:lpstr>A124857570R_Latest</vt:lpstr>
      <vt:lpstr>A124857574X</vt:lpstr>
      <vt:lpstr>A124857574X_Data</vt:lpstr>
      <vt:lpstr>A124857574X_Latest</vt:lpstr>
      <vt:lpstr>A124857578J</vt:lpstr>
      <vt:lpstr>A124857578J_Data</vt:lpstr>
      <vt:lpstr>A124857578J_Latest</vt:lpstr>
      <vt:lpstr>A124857582X</vt:lpstr>
      <vt:lpstr>A124857582X_Data</vt:lpstr>
      <vt:lpstr>A124857582X_Latest</vt:lpstr>
      <vt:lpstr>A124857586J</vt:lpstr>
      <vt:lpstr>A124857586J_Data</vt:lpstr>
      <vt:lpstr>A124857586J_Latest</vt:lpstr>
      <vt:lpstr>A124857590X</vt:lpstr>
      <vt:lpstr>A124857590X_Data</vt:lpstr>
      <vt:lpstr>A124857590X_Latest</vt:lpstr>
      <vt:lpstr>A124857594J</vt:lpstr>
      <vt:lpstr>A124857594J_Data</vt:lpstr>
      <vt:lpstr>A124857594J_Latest</vt:lpstr>
      <vt:lpstr>A124857598T</vt:lpstr>
      <vt:lpstr>A124857598T_Data</vt:lpstr>
      <vt:lpstr>A124857598T_Latest</vt:lpstr>
      <vt:lpstr>A124857602W</vt:lpstr>
      <vt:lpstr>A124857602W_Data</vt:lpstr>
      <vt:lpstr>A124857602W_Latest</vt:lpstr>
      <vt:lpstr>A124857606F</vt:lpstr>
      <vt:lpstr>A124857606F_Data</vt:lpstr>
      <vt:lpstr>A124857606F_Latest</vt:lpstr>
      <vt:lpstr>A124857610W</vt:lpstr>
      <vt:lpstr>A124857610W_Data</vt:lpstr>
      <vt:lpstr>A124857610W_Latest</vt:lpstr>
      <vt:lpstr>A124857614F</vt:lpstr>
      <vt:lpstr>A124857614F_Data</vt:lpstr>
      <vt:lpstr>A124857614F_Latest</vt:lpstr>
      <vt:lpstr>A124857618R</vt:lpstr>
      <vt:lpstr>A124857618R_Data</vt:lpstr>
      <vt:lpstr>A124857618R_Latest</vt:lpstr>
      <vt:lpstr>A124857622F</vt:lpstr>
      <vt:lpstr>A124857622F_Data</vt:lpstr>
      <vt:lpstr>A124857622F_Latest</vt:lpstr>
      <vt:lpstr>A124857626R</vt:lpstr>
      <vt:lpstr>A124857626R_Data</vt:lpstr>
      <vt:lpstr>A124857626R_Latest</vt:lpstr>
      <vt:lpstr>A124857630F</vt:lpstr>
      <vt:lpstr>A124857630F_Data</vt:lpstr>
      <vt:lpstr>A124857630F_Latest</vt:lpstr>
      <vt:lpstr>A124857634R</vt:lpstr>
      <vt:lpstr>A124857634R_Data</vt:lpstr>
      <vt:lpstr>A124857634R_Latest</vt:lpstr>
      <vt:lpstr>A124857638X</vt:lpstr>
      <vt:lpstr>A124857638X_Data</vt:lpstr>
      <vt:lpstr>A124857638X_Latest</vt:lpstr>
      <vt:lpstr>A124857642R</vt:lpstr>
      <vt:lpstr>A124857642R_Data</vt:lpstr>
      <vt:lpstr>A124857642R_Latest</vt:lpstr>
      <vt:lpstr>A124857646X</vt:lpstr>
      <vt:lpstr>A124857646X_Data</vt:lpstr>
      <vt:lpstr>A124857646X_Latest</vt:lpstr>
      <vt:lpstr>A124857650R</vt:lpstr>
      <vt:lpstr>A124857650R_Data</vt:lpstr>
      <vt:lpstr>A124857650R_Latest</vt:lpstr>
      <vt:lpstr>A124857654X</vt:lpstr>
      <vt:lpstr>A124857654X_Data</vt:lpstr>
      <vt:lpstr>A124857654X_Latest</vt:lpstr>
      <vt:lpstr>A124857658J</vt:lpstr>
      <vt:lpstr>A124857658J_Data</vt:lpstr>
      <vt:lpstr>A124857658J_Latest</vt:lpstr>
      <vt:lpstr>A124857662X</vt:lpstr>
      <vt:lpstr>A124857662X_Data</vt:lpstr>
      <vt:lpstr>A124857662X_Latest</vt:lpstr>
      <vt:lpstr>A124857666J</vt:lpstr>
      <vt:lpstr>A124857666J_Data</vt:lpstr>
      <vt:lpstr>A124857666J_Latest</vt:lpstr>
      <vt:lpstr>A124857670X</vt:lpstr>
      <vt:lpstr>A124857670X_Data</vt:lpstr>
      <vt:lpstr>A124857670X_Latest</vt:lpstr>
      <vt:lpstr>A124857674J</vt:lpstr>
      <vt:lpstr>A124857674J_Data</vt:lpstr>
      <vt:lpstr>A124857674J_Latest</vt:lpstr>
      <vt:lpstr>A124857678T</vt:lpstr>
      <vt:lpstr>A124857678T_Data</vt:lpstr>
      <vt:lpstr>A124857678T_Latest</vt:lpstr>
      <vt:lpstr>A124857682J</vt:lpstr>
      <vt:lpstr>A124857682J_Data</vt:lpstr>
      <vt:lpstr>A124857682J_Latest</vt:lpstr>
      <vt:lpstr>A124857686T</vt:lpstr>
      <vt:lpstr>A124857686T_Data</vt:lpstr>
      <vt:lpstr>A124857686T_Latest</vt:lpstr>
      <vt:lpstr>A124857690J</vt:lpstr>
      <vt:lpstr>A124857690J_Data</vt:lpstr>
      <vt:lpstr>A124857690J_Latest</vt:lpstr>
      <vt:lpstr>A124857694T</vt:lpstr>
      <vt:lpstr>A124857694T_Data</vt:lpstr>
      <vt:lpstr>A124857694T_Latest</vt:lpstr>
      <vt:lpstr>A124857698A</vt:lpstr>
      <vt:lpstr>A124857698A_Data</vt:lpstr>
      <vt:lpstr>A124857698A_Latest</vt:lpstr>
      <vt:lpstr>A124857702F</vt:lpstr>
      <vt:lpstr>A124857702F_Data</vt:lpstr>
      <vt:lpstr>A124857702F_Latest</vt:lpstr>
      <vt:lpstr>A124857706R</vt:lpstr>
      <vt:lpstr>A124857706R_Data</vt:lpstr>
      <vt:lpstr>A124857706R_Latest</vt:lpstr>
      <vt:lpstr>A124857710F</vt:lpstr>
      <vt:lpstr>A124857710F_Data</vt:lpstr>
      <vt:lpstr>A124857710F_Latest</vt:lpstr>
      <vt:lpstr>A124857714R</vt:lpstr>
      <vt:lpstr>A124857714R_Data</vt:lpstr>
      <vt:lpstr>A124857714R_Latest</vt:lpstr>
      <vt:lpstr>A124857718X</vt:lpstr>
      <vt:lpstr>A124857718X_Data</vt:lpstr>
      <vt:lpstr>A124857718X_Latest</vt:lpstr>
      <vt:lpstr>A124857722R</vt:lpstr>
      <vt:lpstr>A124857722R_Data</vt:lpstr>
      <vt:lpstr>A124857722R_Latest</vt:lpstr>
      <vt:lpstr>A124857726X</vt:lpstr>
      <vt:lpstr>A124857726X_Data</vt:lpstr>
      <vt:lpstr>A124857726X_Latest</vt:lpstr>
      <vt:lpstr>A124857730R</vt:lpstr>
      <vt:lpstr>A124857730R_Data</vt:lpstr>
      <vt:lpstr>A124857730R_Latest</vt:lpstr>
      <vt:lpstr>A124857734X</vt:lpstr>
      <vt:lpstr>A124857734X_Data</vt:lpstr>
      <vt:lpstr>A124857734X_Latest</vt:lpstr>
      <vt:lpstr>A124857738J</vt:lpstr>
      <vt:lpstr>A124857738J_Data</vt:lpstr>
      <vt:lpstr>A124857738J_Latest</vt:lpstr>
      <vt:lpstr>A124857742X</vt:lpstr>
      <vt:lpstr>A124857742X_Data</vt:lpstr>
      <vt:lpstr>A124857742X_Latest</vt:lpstr>
      <vt:lpstr>A124857746J</vt:lpstr>
      <vt:lpstr>A124857746J_Data</vt:lpstr>
      <vt:lpstr>A124857746J_Latest</vt:lpstr>
      <vt:lpstr>A124857750X</vt:lpstr>
      <vt:lpstr>A124857750X_Data</vt:lpstr>
      <vt:lpstr>A124857750X_Latest</vt:lpstr>
      <vt:lpstr>A124857754J</vt:lpstr>
      <vt:lpstr>A124857754J_Data</vt:lpstr>
      <vt:lpstr>A124857754J_Latest</vt:lpstr>
      <vt:lpstr>A124857758T</vt:lpstr>
      <vt:lpstr>A124857758T_Data</vt:lpstr>
      <vt:lpstr>A124857758T_Latest</vt:lpstr>
      <vt:lpstr>A124857762J</vt:lpstr>
      <vt:lpstr>A124857762J_Data</vt:lpstr>
      <vt:lpstr>A124857762J_Latest</vt:lpstr>
      <vt:lpstr>A124857766T</vt:lpstr>
      <vt:lpstr>A124857766T_Data</vt:lpstr>
      <vt:lpstr>A124857766T_Latest</vt:lpstr>
      <vt:lpstr>A124857770J</vt:lpstr>
      <vt:lpstr>A124857770J_Data</vt:lpstr>
      <vt:lpstr>A124857770J_Latest</vt:lpstr>
      <vt:lpstr>A124857774T</vt:lpstr>
      <vt:lpstr>A124857774T_Data</vt:lpstr>
      <vt:lpstr>A124857774T_Latest</vt:lpstr>
      <vt:lpstr>A124857778A</vt:lpstr>
      <vt:lpstr>A124857778A_Data</vt:lpstr>
      <vt:lpstr>A124857778A_Latest</vt:lpstr>
      <vt:lpstr>A124857782T</vt:lpstr>
      <vt:lpstr>A124857782T_Data</vt:lpstr>
      <vt:lpstr>A124857782T_Latest</vt:lpstr>
      <vt:lpstr>A124857786A</vt:lpstr>
      <vt:lpstr>A124857786A_Data</vt:lpstr>
      <vt:lpstr>A124857786A_Latest</vt:lpstr>
      <vt:lpstr>A124857790T</vt:lpstr>
      <vt:lpstr>A124857790T_Data</vt:lpstr>
      <vt:lpstr>A124857790T_Latest</vt:lpstr>
      <vt:lpstr>A124857794A</vt:lpstr>
      <vt:lpstr>A124857794A_Data</vt:lpstr>
      <vt:lpstr>A124857794A_Latest</vt:lpstr>
      <vt:lpstr>A124857798K</vt:lpstr>
      <vt:lpstr>A124857798K_Data</vt:lpstr>
      <vt:lpstr>A124857798K_Latest</vt:lpstr>
      <vt:lpstr>A124857802R</vt:lpstr>
      <vt:lpstr>A124857802R_Data</vt:lpstr>
      <vt:lpstr>A124857802R_Latest</vt:lpstr>
      <vt:lpstr>A124857806X</vt:lpstr>
      <vt:lpstr>A124857806X_Data</vt:lpstr>
      <vt:lpstr>A124857806X_Latest</vt:lpstr>
      <vt:lpstr>A124857810R</vt:lpstr>
      <vt:lpstr>A124857810R_Data</vt:lpstr>
      <vt:lpstr>A124857810R_Latest</vt:lpstr>
      <vt:lpstr>A124857814X</vt:lpstr>
      <vt:lpstr>A124857814X_Data</vt:lpstr>
      <vt:lpstr>A124857814X_Latest</vt:lpstr>
      <vt:lpstr>A124857818J</vt:lpstr>
      <vt:lpstr>A124857818J_Data</vt:lpstr>
      <vt:lpstr>A124857818J_Latest</vt:lpstr>
      <vt:lpstr>A124857822X</vt:lpstr>
      <vt:lpstr>A124857822X_Data</vt:lpstr>
      <vt:lpstr>A124857822X_Latest</vt:lpstr>
      <vt:lpstr>A124857826J</vt:lpstr>
      <vt:lpstr>A124857826J_Data</vt:lpstr>
      <vt:lpstr>A124857826J_Latest</vt:lpstr>
      <vt:lpstr>A124857830X</vt:lpstr>
      <vt:lpstr>A124857830X_Data</vt:lpstr>
      <vt:lpstr>A124857830X_Latest</vt:lpstr>
      <vt:lpstr>A124857834J</vt:lpstr>
      <vt:lpstr>A124857834J_Data</vt:lpstr>
      <vt:lpstr>A124857834J_Latest</vt:lpstr>
      <vt:lpstr>A124857838T</vt:lpstr>
      <vt:lpstr>A124857838T_Data</vt:lpstr>
      <vt:lpstr>A124857838T_Latest</vt:lpstr>
      <vt:lpstr>A124857842J</vt:lpstr>
      <vt:lpstr>A124857842J_Data</vt:lpstr>
      <vt:lpstr>A124857842J_Latest</vt:lpstr>
      <vt:lpstr>A124857846T</vt:lpstr>
      <vt:lpstr>A124857846T_Data</vt:lpstr>
      <vt:lpstr>A124857846T_Latest</vt:lpstr>
      <vt:lpstr>A124857850J</vt:lpstr>
      <vt:lpstr>A124857850J_Data</vt:lpstr>
      <vt:lpstr>A124857850J_Latest</vt:lpstr>
      <vt:lpstr>A124857854T</vt:lpstr>
      <vt:lpstr>A124857854T_Data</vt:lpstr>
      <vt:lpstr>A124857854T_Latest</vt:lpstr>
      <vt:lpstr>A124857858A</vt:lpstr>
      <vt:lpstr>A124857858A_Data</vt:lpstr>
      <vt:lpstr>A124857858A_Latest</vt:lpstr>
      <vt:lpstr>A124857862T</vt:lpstr>
      <vt:lpstr>A124857862T_Data</vt:lpstr>
      <vt:lpstr>A124857862T_Latest</vt:lpstr>
      <vt:lpstr>A124857866A</vt:lpstr>
      <vt:lpstr>A124857866A_Data</vt:lpstr>
      <vt:lpstr>A124857866A_Latest</vt:lpstr>
      <vt:lpstr>A124857870T</vt:lpstr>
      <vt:lpstr>A124857870T_Data</vt:lpstr>
      <vt:lpstr>A124857870T_Latest</vt:lpstr>
      <vt:lpstr>A124857874A</vt:lpstr>
      <vt:lpstr>A124857874A_Data</vt:lpstr>
      <vt:lpstr>A124857874A_Latest</vt:lpstr>
      <vt:lpstr>A124857878K</vt:lpstr>
      <vt:lpstr>A124857878K_Data</vt:lpstr>
      <vt:lpstr>A124857878K_Latest</vt:lpstr>
      <vt:lpstr>A124857882A</vt:lpstr>
      <vt:lpstr>A124857882A_Data</vt:lpstr>
      <vt:lpstr>A124857882A_Latest</vt:lpstr>
      <vt:lpstr>A124857886K</vt:lpstr>
      <vt:lpstr>A124857886K_Data</vt:lpstr>
      <vt:lpstr>A124857886K_Latest</vt:lpstr>
      <vt:lpstr>A124857890A</vt:lpstr>
      <vt:lpstr>A124857890A_Data</vt:lpstr>
      <vt:lpstr>A124857890A_Latest</vt:lpstr>
      <vt:lpstr>A124857894K</vt:lpstr>
      <vt:lpstr>A124857894K_Data</vt:lpstr>
      <vt:lpstr>A124857894K_Latest</vt:lpstr>
      <vt:lpstr>A124857898V</vt:lpstr>
      <vt:lpstr>A124857898V_Data</vt:lpstr>
      <vt:lpstr>A124857898V_Latest</vt:lpstr>
      <vt:lpstr>A124857902X</vt:lpstr>
      <vt:lpstr>A124857902X_Data</vt:lpstr>
      <vt:lpstr>A124857902X_Latest</vt:lpstr>
      <vt:lpstr>A124857906J</vt:lpstr>
      <vt:lpstr>A124857906J_Data</vt:lpstr>
      <vt:lpstr>A124857906J_Latest</vt:lpstr>
      <vt:lpstr>A124857910X</vt:lpstr>
      <vt:lpstr>A124857910X_Data</vt:lpstr>
      <vt:lpstr>A124857910X_Latest</vt:lpstr>
      <vt:lpstr>A124857914J</vt:lpstr>
      <vt:lpstr>A124857914J_Data</vt:lpstr>
      <vt:lpstr>A124857914J_Latest</vt:lpstr>
      <vt:lpstr>A124857918T</vt:lpstr>
      <vt:lpstr>A124857918T_Data</vt:lpstr>
      <vt:lpstr>A124857918T_Latest</vt:lpstr>
      <vt:lpstr>A124857922J</vt:lpstr>
      <vt:lpstr>A124857922J_Data</vt:lpstr>
      <vt:lpstr>A124857922J_Latest</vt:lpstr>
      <vt:lpstr>A124857926T</vt:lpstr>
      <vt:lpstr>A124857926T_Data</vt:lpstr>
      <vt:lpstr>A124857926T_Latest</vt:lpstr>
      <vt:lpstr>A124857930J</vt:lpstr>
      <vt:lpstr>A124857930J_Data</vt:lpstr>
      <vt:lpstr>A124857930J_Latest</vt:lpstr>
      <vt:lpstr>A124857934T</vt:lpstr>
      <vt:lpstr>A124857934T_Data</vt:lpstr>
      <vt:lpstr>A124857934T_Latest</vt:lpstr>
      <vt:lpstr>A124857938A</vt:lpstr>
      <vt:lpstr>A124857938A_Data</vt:lpstr>
      <vt:lpstr>A124857938A_Latest</vt:lpstr>
      <vt:lpstr>A124857942T</vt:lpstr>
      <vt:lpstr>A124857942T_Data</vt:lpstr>
      <vt:lpstr>A124857942T_Latest</vt:lpstr>
      <vt:lpstr>A124857946A</vt:lpstr>
      <vt:lpstr>A124857946A_Data</vt:lpstr>
      <vt:lpstr>A124857946A_Latest</vt:lpstr>
      <vt:lpstr>A124857950T</vt:lpstr>
      <vt:lpstr>A124857950T_Data</vt:lpstr>
      <vt:lpstr>A124857950T_Latest</vt:lpstr>
      <vt:lpstr>A124857954A</vt:lpstr>
      <vt:lpstr>A124857954A_Data</vt:lpstr>
      <vt:lpstr>A124857954A_Latest</vt:lpstr>
      <vt:lpstr>A124857958K</vt:lpstr>
      <vt:lpstr>A124857958K_Data</vt:lpstr>
      <vt:lpstr>A124857958K_Latest</vt:lpstr>
      <vt:lpstr>A124857962A</vt:lpstr>
      <vt:lpstr>A124857962A_Data</vt:lpstr>
      <vt:lpstr>A124857962A_Latest</vt:lpstr>
      <vt:lpstr>A124857966K</vt:lpstr>
      <vt:lpstr>A124857966K_Data</vt:lpstr>
      <vt:lpstr>A124857966K_Latest</vt:lpstr>
      <vt:lpstr>A124857970A</vt:lpstr>
      <vt:lpstr>A124857970A_Data</vt:lpstr>
      <vt:lpstr>A124857970A_Latest</vt:lpstr>
      <vt:lpstr>A124857974K</vt:lpstr>
      <vt:lpstr>A124857974K_Data</vt:lpstr>
      <vt:lpstr>A124857974K_Latest</vt:lpstr>
      <vt:lpstr>A124857978V</vt:lpstr>
      <vt:lpstr>A124857978V_Data</vt:lpstr>
      <vt:lpstr>A124857978V_Latest</vt:lpstr>
      <vt:lpstr>A124857982K</vt:lpstr>
      <vt:lpstr>A124857982K_Data</vt:lpstr>
      <vt:lpstr>A124857982K_Latest</vt:lpstr>
      <vt:lpstr>A124857986V</vt:lpstr>
      <vt:lpstr>A124857986V_Data</vt:lpstr>
      <vt:lpstr>A124857986V_Latest</vt:lpstr>
      <vt:lpstr>A124857990K</vt:lpstr>
      <vt:lpstr>A124857990K_Data</vt:lpstr>
      <vt:lpstr>A124857990K_Latest</vt:lpstr>
      <vt:lpstr>A124857994V</vt:lpstr>
      <vt:lpstr>A124857994V_Data</vt:lpstr>
      <vt:lpstr>A124857994V_Latest</vt:lpstr>
      <vt:lpstr>A124857998C</vt:lpstr>
      <vt:lpstr>A124857998C_Data</vt:lpstr>
      <vt:lpstr>A124857998C_Latest</vt:lpstr>
      <vt:lpstr>A124858002K</vt:lpstr>
      <vt:lpstr>A124858002K_Data</vt:lpstr>
      <vt:lpstr>A124858002K_Latest</vt:lpstr>
      <vt:lpstr>A124858006V</vt:lpstr>
      <vt:lpstr>A124858006V_Data</vt:lpstr>
      <vt:lpstr>A124858006V_Latest</vt:lpstr>
      <vt:lpstr>A124858010K</vt:lpstr>
      <vt:lpstr>A124858010K_Data</vt:lpstr>
      <vt:lpstr>A124858010K_Latest</vt:lpstr>
      <vt:lpstr>A124858014V</vt:lpstr>
      <vt:lpstr>A124858014V_Data</vt:lpstr>
      <vt:lpstr>A124858014V_Latest</vt:lpstr>
      <vt:lpstr>A124858018C</vt:lpstr>
      <vt:lpstr>A124858018C_Data</vt:lpstr>
      <vt:lpstr>A124858018C_Latest</vt:lpstr>
      <vt:lpstr>A124858022V</vt:lpstr>
      <vt:lpstr>A124858022V_Data</vt:lpstr>
      <vt:lpstr>A124858022V_Latest</vt:lpstr>
      <vt:lpstr>A124858026C</vt:lpstr>
      <vt:lpstr>A124858026C_Data</vt:lpstr>
      <vt:lpstr>A124858026C_Latest</vt:lpstr>
      <vt:lpstr>A124858030V</vt:lpstr>
      <vt:lpstr>A124858030V_Data</vt:lpstr>
      <vt:lpstr>A124858030V_Latest</vt:lpstr>
      <vt:lpstr>A124858034C</vt:lpstr>
      <vt:lpstr>A124858034C_Data</vt:lpstr>
      <vt:lpstr>A124858034C_Latest</vt:lpstr>
      <vt:lpstr>A124858038L</vt:lpstr>
      <vt:lpstr>A124858038L_Data</vt:lpstr>
      <vt:lpstr>A124858038L_Latest</vt:lpstr>
      <vt:lpstr>A124858042C</vt:lpstr>
      <vt:lpstr>A124858042C_Data</vt:lpstr>
      <vt:lpstr>A124858042C_Latest</vt:lpstr>
      <vt:lpstr>A124858046L</vt:lpstr>
      <vt:lpstr>A124858046L_Data</vt:lpstr>
      <vt:lpstr>A124858046L_Latest</vt:lpstr>
      <vt:lpstr>A124858050C</vt:lpstr>
      <vt:lpstr>A124858050C_Data</vt:lpstr>
      <vt:lpstr>A124858050C_Latest</vt:lpstr>
      <vt:lpstr>A124858054L</vt:lpstr>
      <vt:lpstr>A124858054L_Data</vt:lpstr>
      <vt:lpstr>A124858054L_Latest</vt:lpstr>
      <vt:lpstr>A124858058W</vt:lpstr>
      <vt:lpstr>A124858058W_Data</vt:lpstr>
      <vt:lpstr>A124858058W_Latest</vt:lpstr>
      <vt:lpstr>A124858062L</vt:lpstr>
      <vt:lpstr>A124858062L_Data</vt:lpstr>
      <vt:lpstr>A124858062L_Latest</vt:lpstr>
      <vt:lpstr>A124858066W</vt:lpstr>
      <vt:lpstr>A124858066W_Data</vt:lpstr>
      <vt:lpstr>A124858066W_Latest</vt:lpstr>
      <vt:lpstr>A124858070L</vt:lpstr>
      <vt:lpstr>A124858070L_Data</vt:lpstr>
      <vt:lpstr>A124858070L_Latest</vt:lpstr>
      <vt:lpstr>A124858074W</vt:lpstr>
      <vt:lpstr>A124858074W_Data</vt:lpstr>
      <vt:lpstr>A124858074W_Latest</vt:lpstr>
      <vt:lpstr>A124858078F</vt:lpstr>
      <vt:lpstr>A124858078F_Data</vt:lpstr>
      <vt:lpstr>A124858078F_Latest</vt:lpstr>
      <vt:lpstr>A124858082W</vt:lpstr>
      <vt:lpstr>A124858082W_Data</vt:lpstr>
      <vt:lpstr>A124858082W_Latest</vt:lpstr>
      <vt:lpstr>A124858086F</vt:lpstr>
      <vt:lpstr>A124858086F_Data</vt:lpstr>
      <vt:lpstr>A124858086F_Latest</vt:lpstr>
      <vt:lpstr>A124858090W</vt:lpstr>
      <vt:lpstr>A124858090W_Data</vt:lpstr>
      <vt:lpstr>A124858090W_Latest</vt:lpstr>
      <vt:lpstr>A124858094F</vt:lpstr>
      <vt:lpstr>A124858094F_Data</vt:lpstr>
      <vt:lpstr>A124858094F_Latest</vt:lpstr>
      <vt:lpstr>A124858098R</vt:lpstr>
      <vt:lpstr>A124858098R_Data</vt:lpstr>
      <vt:lpstr>A124858098R_Latest</vt:lpstr>
      <vt:lpstr>A124858102V</vt:lpstr>
      <vt:lpstr>A124858102V_Data</vt:lpstr>
      <vt:lpstr>A124858102V_Latest</vt:lpstr>
      <vt:lpstr>A124858106C</vt:lpstr>
      <vt:lpstr>A124858106C_Data</vt:lpstr>
      <vt:lpstr>A124858106C_Latest</vt:lpstr>
      <vt:lpstr>A124858110V</vt:lpstr>
      <vt:lpstr>A124858110V_Data</vt:lpstr>
      <vt:lpstr>A124858110V_Latest</vt:lpstr>
      <vt:lpstr>A124858114C</vt:lpstr>
      <vt:lpstr>A124858114C_Data</vt:lpstr>
      <vt:lpstr>A124858114C_Latest</vt:lpstr>
      <vt:lpstr>A124858118L</vt:lpstr>
      <vt:lpstr>A124858118L_Data</vt:lpstr>
      <vt:lpstr>A124858118L_Latest</vt:lpstr>
      <vt:lpstr>A124858122C</vt:lpstr>
      <vt:lpstr>A124858122C_Data</vt:lpstr>
      <vt:lpstr>A124858122C_Latest</vt:lpstr>
      <vt:lpstr>A124858126L</vt:lpstr>
      <vt:lpstr>A124858126L_Data</vt:lpstr>
      <vt:lpstr>A124858126L_Latest</vt:lpstr>
      <vt:lpstr>A124858130C</vt:lpstr>
      <vt:lpstr>A124858130C_Data</vt:lpstr>
      <vt:lpstr>A124858130C_Latest</vt:lpstr>
      <vt:lpstr>A124858134L</vt:lpstr>
      <vt:lpstr>A124858134L_Data</vt:lpstr>
      <vt:lpstr>A124858134L_Latest</vt:lpstr>
      <vt:lpstr>A124858138W</vt:lpstr>
      <vt:lpstr>A124858138W_Data</vt:lpstr>
      <vt:lpstr>A124858138W_Latest</vt:lpstr>
      <vt:lpstr>A124858142L</vt:lpstr>
      <vt:lpstr>A124858142L_Data</vt:lpstr>
      <vt:lpstr>A124858142L_Latest</vt:lpstr>
      <vt:lpstr>A124858146W</vt:lpstr>
      <vt:lpstr>A124858146W_Data</vt:lpstr>
      <vt:lpstr>A124858146W_Latest</vt:lpstr>
      <vt:lpstr>A124858150L</vt:lpstr>
      <vt:lpstr>A124858150L_Data</vt:lpstr>
      <vt:lpstr>A124858150L_Latest</vt:lpstr>
      <vt:lpstr>A124858154W</vt:lpstr>
      <vt:lpstr>A124858154W_Data</vt:lpstr>
      <vt:lpstr>A124858154W_Latest</vt:lpstr>
      <vt:lpstr>A124858158F</vt:lpstr>
      <vt:lpstr>A124858158F_Data</vt:lpstr>
      <vt:lpstr>A124858158F_Latest</vt:lpstr>
      <vt:lpstr>A124858162W</vt:lpstr>
      <vt:lpstr>A124858162W_Data</vt:lpstr>
      <vt:lpstr>A124858162W_Latest</vt:lpstr>
      <vt:lpstr>A124858166F</vt:lpstr>
      <vt:lpstr>A124858166F_Data</vt:lpstr>
      <vt:lpstr>A124858166F_Latest</vt:lpstr>
      <vt:lpstr>A124858170W</vt:lpstr>
      <vt:lpstr>A124858170W_Data</vt:lpstr>
      <vt:lpstr>A124858170W_Latest</vt:lpstr>
      <vt:lpstr>A124858174F</vt:lpstr>
      <vt:lpstr>A124858174F_Data</vt:lpstr>
      <vt:lpstr>A124858174F_Latest</vt:lpstr>
      <vt:lpstr>A124858178R</vt:lpstr>
      <vt:lpstr>A124858178R_Data</vt:lpstr>
      <vt:lpstr>A124858178R_Latest</vt:lpstr>
      <vt:lpstr>A124858182F</vt:lpstr>
      <vt:lpstr>A124858182F_Data</vt:lpstr>
      <vt:lpstr>A124858182F_Latest</vt:lpstr>
      <vt:lpstr>A124858186R</vt:lpstr>
      <vt:lpstr>A124858186R_Data</vt:lpstr>
      <vt:lpstr>A124858186R_Latest</vt:lpstr>
      <vt:lpstr>A124858190F</vt:lpstr>
      <vt:lpstr>A124858190F_Data</vt:lpstr>
      <vt:lpstr>A124858190F_Latest</vt:lpstr>
      <vt:lpstr>A124858194R</vt:lpstr>
      <vt:lpstr>A124858194R_Data</vt:lpstr>
      <vt:lpstr>A124858194R_Latest</vt:lpstr>
      <vt:lpstr>A124858198X</vt:lpstr>
      <vt:lpstr>A124858198X_Data</vt:lpstr>
      <vt:lpstr>A124858198X_Latest</vt:lpstr>
      <vt:lpstr>A124858202C</vt:lpstr>
      <vt:lpstr>A124858202C_Data</vt:lpstr>
      <vt:lpstr>A124858202C_Latest</vt:lpstr>
      <vt:lpstr>A124858206L</vt:lpstr>
      <vt:lpstr>A124858206L_Data</vt:lpstr>
      <vt:lpstr>A124858206L_Latest</vt:lpstr>
      <vt:lpstr>A124858210C</vt:lpstr>
      <vt:lpstr>A124858210C_Data</vt:lpstr>
      <vt:lpstr>A124858210C_Latest</vt:lpstr>
      <vt:lpstr>A124858214L</vt:lpstr>
      <vt:lpstr>A124858214L_Data</vt:lpstr>
      <vt:lpstr>A124858214L_Latest</vt:lpstr>
      <vt:lpstr>A124858218W</vt:lpstr>
      <vt:lpstr>A124858218W_Data</vt:lpstr>
      <vt:lpstr>A124858218W_Latest</vt:lpstr>
      <vt:lpstr>A124858222L</vt:lpstr>
      <vt:lpstr>A124858222L_Data</vt:lpstr>
      <vt:lpstr>A124858222L_Latest</vt:lpstr>
      <vt:lpstr>A124858226W</vt:lpstr>
      <vt:lpstr>A124858226W_Data</vt:lpstr>
      <vt:lpstr>A124858226W_Latest</vt:lpstr>
      <vt:lpstr>A124858230L</vt:lpstr>
      <vt:lpstr>A124858230L_Data</vt:lpstr>
      <vt:lpstr>A124858230L_Latest</vt:lpstr>
      <vt:lpstr>A124858234W</vt:lpstr>
      <vt:lpstr>A124858234W_Data</vt:lpstr>
      <vt:lpstr>A124858234W_Latest</vt:lpstr>
      <vt:lpstr>A124858238F</vt:lpstr>
      <vt:lpstr>A124858238F_Data</vt:lpstr>
      <vt:lpstr>A124858238F_Latest</vt:lpstr>
      <vt:lpstr>A124858242W</vt:lpstr>
      <vt:lpstr>A124858242W_Data</vt:lpstr>
      <vt:lpstr>A124858242W_Latest</vt:lpstr>
      <vt:lpstr>A124858246F</vt:lpstr>
      <vt:lpstr>A124858246F_Data</vt:lpstr>
      <vt:lpstr>A124858246F_Latest</vt:lpstr>
      <vt:lpstr>A124858250W</vt:lpstr>
      <vt:lpstr>A124858250W_Data</vt:lpstr>
      <vt:lpstr>A124858250W_Latest</vt:lpstr>
      <vt:lpstr>A124858254F</vt:lpstr>
      <vt:lpstr>A124858254F_Data</vt:lpstr>
      <vt:lpstr>A124858254F_Latest</vt:lpstr>
      <vt:lpstr>A124858258R</vt:lpstr>
      <vt:lpstr>A124858258R_Data</vt:lpstr>
      <vt:lpstr>A124858258R_Latest</vt:lpstr>
      <vt:lpstr>A124858262F</vt:lpstr>
      <vt:lpstr>A124858262F_Data</vt:lpstr>
      <vt:lpstr>A124858262F_Latest</vt:lpstr>
      <vt:lpstr>A124858266R</vt:lpstr>
      <vt:lpstr>A124858266R_Data</vt:lpstr>
      <vt:lpstr>A124858266R_Latest</vt:lpstr>
      <vt:lpstr>A124858270F</vt:lpstr>
      <vt:lpstr>A124858270F_Data</vt:lpstr>
      <vt:lpstr>A124858270F_Latest</vt:lpstr>
      <vt:lpstr>A124858274R</vt:lpstr>
      <vt:lpstr>A124858274R_Data</vt:lpstr>
      <vt:lpstr>A124858274R_Latest</vt:lpstr>
      <vt:lpstr>A124858278X</vt:lpstr>
      <vt:lpstr>A124858278X_Data</vt:lpstr>
      <vt:lpstr>A124858278X_Latest</vt:lpstr>
      <vt:lpstr>A124858282R</vt:lpstr>
      <vt:lpstr>A124858282R_Data</vt:lpstr>
      <vt:lpstr>A124858282R_Latest</vt:lpstr>
      <vt:lpstr>A124858286X</vt:lpstr>
      <vt:lpstr>A124858286X_Data</vt:lpstr>
      <vt:lpstr>A124858286X_Latest</vt:lpstr>
      <vt:lpstr>A124858290R</vt:lpstr>
      <vt:lpstr>A124858290R_Data</vt:lpstr>
      <vt:lpstr>A124858290R_Latest</vt:lpstr>
      <vt:lpstr>A124858294X</vt:lpstr>
      <vt:lpstr>A124858294X_Data</vt:lpstr>
      <vt:lpstr>A124858294X_Latest</vt:lpstr>
      <vt:lpstr>A124858298J</vt:lpstr>
      <vt:lpstr>A124858298J_Data</vt:lpstr>
      <vt:lpstr>A124858298J_Latest</vt:lpstr>
      <vt:lpstr>A124858302L</vt:lpstr>
      <vt:lpstr>A124858302L_Data</vt:lpstr>
      <vt:lpstr>A124858302L_Latest</vt:lpstr>
      <vt:lpstr>A124858306W</vt:lpstr>
      <vt:lpstr>A124858306W_Data</vt:lpstr>
      <vt:lpstr>A124858306W_Latest</vt:lpstr>
      <vt:lpstr>A124858310L</vt:lpstr>
      <vt:lpstr>A124858310L_Data</vt:lpstr>
      <vt:lpstr>A124858310L_Latest</vt:lpstr>
      <vt:lpstr>A124858314W</vt:lpstr>
      <vt:lpstr>A124858314W_Data</vt:lpstr>
      <vt:lpstr>A124858314W_Latest</vt:lpstr>
      <vt:lpstr>A124858318F</vt:lpstr>
      <vt:lpstr>A124858318F_Data</vt:lpstr>
      <vt:lpstr>A124858318F_Latest</vt:lpstr>
      <vt:lpstr>A124858322W</vt:lpstr>
      <vt:lpstr>A124858322W_Data</vt:lpstr>
      <vt:lpstr>A124858322W_Latest</vt:lpstr>
      <vt:lpstr>A124858326F</vt:lpstr>
      <vt:lpstr>A124858326F_Data</vt:lpstr>
      <vt:lpstr>A124858326F_Latest</vt:lpstr>
      <vt:lpstr>A124858330W</vt:lpstr>
      <vt:lpstr>A124858330W_Data</vt:lpstr>
      <vt:lpstr>A124858330W_Latest</vt:lpstr>
      <vt:lpstr>A124858334F</vt:lpstr>
      <vt:lpstr>A124858334F_Data</vt:lpstr>
      <vt:lpstr>A124858334F_Latest</vt:lpstr>
      <vt:lpstr>A124858338R</vt:lpstr>
      <vt:lpstr>A124858338R_Data</vt:lpstr>
      <vt:lpstr>A124858338R_Latest</vt:lpstr>
      <vt:lpstr>A124858342F</vt:lpstr>
      <vt:lpstr>A124858342F_Data</vt:lpstr>
      <vt:lpstr>A124858342F_Latest</vt:lpstr>
      <vt:lpstr>A124858346R</vt:lpstr>
      <vt:lpstr>A124858346R_Data</vt:lpstr>
      <vt:lpstr>A124858346R_Latest</vt:lpstr>
      <vt:lpstr>A124858350F</vt:lpstr>
      <vt:lpstr>A124858350F_Data</vt:lpstr>
      <vt:lpstr>A124858350F_Latest</vt:lpstr>
      <vt:lpstr>A124858354R</vt:lpstr>
      <vt:lpstr>A124858354R_Data</vt:lpstr>
      <vt:lpstr>A124858354R_Latest</vt:lpstr>
      <vt:lpstr>A124858358X</vt:lpstr>
      <vt:lpstr>A124858358X_Data</vt:lpstr>
      <vt:lpstr>A124858358X_Latest</vt:lpstr>
      <vt:lpstr>A124858362R</vt:lpstr>
      <vt:lpstr>A124858362R_Data</vt:lpstr>
      <vt:lpstr>A124858362R_Latest</vt:lpstr>
      <vt:lpstr>A124858366X</vt:lpstr>
      <vt:lpstr>A124858366X_Data</vt:lpstr>
      <vt:lpstr>A124858366X_Latest</vt:lpstr>
      <vt:lpstr>A124858370R</vt:lpstr>
      <vt:lpstr>A124858370R_Data</vt:lpstr>
      <vt:lpstr>A124858370R_Latest</vt:lpstr>
      <vt:lpstr>A124858374X</vt:lpstr>
      <vt:lpstr>A124858374X_Data</vt:lpstr>
      <vt:lpstr>A124858374X_Latest</vt:lpstr>
      <vt:lpstr>A124858378J</vt:lpstr>
      <vt:lpstr>A124858378J_Data</vt:lpstr>
      <vt:lpstr>A124858378J_Latest</vt:lpstr>
      <vt:lpstr>A124858382X</vt:lpstr>
      <vt:lpstr>A124858382X_Data</vt:lpstr>
      <vt:lpstr>A124858382X_Latest</vt:lpstr>
      <vt:lpstr>A124858386J</vt:lpstr>
      <vt:lpstr>A124858386J_Data</vt:lpstr>
      <vt:lpstr>A124858386J_Latest</vt:lpstr>
      <vt:lpstr>A124858390X</vt:lpstr>
      <vt:lpstr>A124858390X_Data</vt:lpstr>
      <vt:lpstr>A124858390X_Latest</vt:lpstr>
      <vt:lpstr>A124858394J</vt:lpstr>
      <vt:lpstr>A124858394J_Data</vt:lpstr>
      <vt:lpstr>A124858394J_Latest</vt:lpstr>
      <vt:lpstr>A124858398T</vt:lpstr>
      <vt:lpstr>A124858398T_Data</vt:lpstr>
      <vt:lpstr>A124858398T_Latest</vt:lpstr>
      <vt:lpstr>A124858402W</vt:lpstr>
      <vt:lpstr>A124858402W_Data</vt:lpstr>
      <vt:lpstr>A124858402W_Latest</vt:lpstr>
      <vt:lpstr>A124858406F</vt:lpstr>
      <vt:lpstr>A124858406F_Data</vt:lpstr>
      <vt:lpstr>A124858406F_Latest</vt:lpstr>
      <vt:lpstr>A124858410W</vt:lpstr>
      <vt:lpstr>A124858410W_Data</vt:lpstr>
      <vt:lpstr>A124858410W_Latest</vt:lpstr>
      <vt:lpstr>A124858414F</vt:lpstr>
      <vt:lpstr>A124858414F_Data</vt:lpstr>
      <vt:lpstr>A124858414F_Latest</vt:lpstr>
      <vt:lpstr>A124858418R</vt:lpstr>
      <vt:lpstr>A124858418R_Data</vt:lpstr>
      <vt:lpstr>A124858418R_Latest</vt:lpstr>
      <vt:lpstr>A124858422F</vt:lpstr>
      <vt:lpstr>A124858422F_Data</vt:lpstr>
      <vt:lpstr>A124858422F_Latest</vt:lpstr>
      <vt:lpstr>A124858426R</vt:lpstr>
      <vt:lpstr>A124858426R_Data</vt:lpstr>
      <vt:lpstr>A124858426R_Latest</vt:lpstr>
      <vt:lpstr>A124858430F</vt:lpstr>
      <vt:lpstr>A124858430F_Data</vt:lpstr>
      <vt:lpstr>A124858430F_Latest</vt:lpstr>
      <vt:lpstr>A124858434R</vt:lpstr>
      <vt:lpstr>A124858434R_Data</vt:lpstr>
      <vt:lpstr>A124858434R_Latest</vt:lpstr>
      <vt:lpstr>A124858438X</vt:lpstr>
      <vt:lpstr>A124858438X_Data</vt:lpstr>
      <vt:lpstr>A124858438X_Latest</vt:lpstr>
      <vt:lpstr>A124858442R</vt:lpstr>
      <vt:lpstr>A124858442R_Data</vt:lpstr>
      <vt:lpstr>A124858442R_Latest</vt:lpstr>
      <vt:lpstr>A124858446X</vt:lpstr>
      <vt:lpstr>A124858446X_Data</vt:lpstr>
      <vt:lpstr>A124858446X_Latest</vt:lpstr>
      <vt:lpstr>A124858450R</vt:lpstr>
      <vt:lpstr>A124858450R_Data</vt:lpstr>
      <vt:lpstr>A124858450R_Latest</vt:lpstr>
      <vt:lpstr>A124858454X</vt:lpstr>
      <vt:lpstr>A124858454X_Data</vt:lpstr>
      <vt:lpstr>A124858454X_Latest</vt:lpstr>
      <vt:lpstr>A124858458J</vt:lpstr>
      <vt:lpstr>A124858458J_Data</vt:lpstr>
      <vt:lpstr>A124858458J_Latest</vt:lpstr>
      <vt:lpstr>A124858462X</vt:lpstr>
      <vt:lpstr>A124858462X_Data</vt:lpstr>
      <vt:lpstr>A124858462X_Latest</vt:lpstr>
      <vt:lpstr>A124858466J</vt:lpstr>
      <vt:lpstr>A124858466J_Data</vt:lpstr>
      <vt:lpstr>A124858466J_Latest</vt:lpstr>
      <vt:lpstr>A124858470X</vt:lpstr>
      <vt:lpstr>A124858470X_Data</vt:lpstr>
      <vt:lpstr>A124858470X_Latest</vt:lpstr>
      <vt:lpstr>A124858474J</vt:lpstr>
      <vt:lpstr>A124858474J_Data</vt:lpstr>
      <vt:lpstr>A124858474J_Latest</vt:lpstr>
      <vt:lpstr>A124858478T</vt:lpstr>
      <vt:lpstr>A124858478T_Data</vt:lpstr>
      <vt:lpstr>A124858478T_Latest</vt:lpstr>
      <vt:lpstr>A124858482J</vt:lpstr>
      <vt:lpstr>A124858482J_Data</vt:lpstr>
      <vt:lpstr>A124858482J_Latest</vt:lpstr>
      <vt:lpstr>A124858486T</vt:lpstr>
      <vt:lpstr>A124858486T_Data</vt:lpstr>
      <vt:lpstr>A124858486T_Latest</vt:lpstr>
      <vt:lpstr>A124858490J</vt:lpstr>
      <vt:lpstr>A124858490J_Data</vt:lpstr>
      <vt:lpstr>A124858490J_Latest</vt:lpstr>
      <vt:lpstr>A124858494T</vt:lpstr>
      <vt:lpstr>A124858494T_Data</vt:lpstr>
      <vt:lpstr>A124858494T_Latest</vt:lpstr>
      <vt:lpstr>A124858498A</vt:lpstr>
      <vt:lpstr>A124858498A_Data</vt:lpstr>
      <vt:lpstr>A124858498A_Latest</vt:lpstr>
      <vt:lpstr>A124858502F</vt:lpstr>
      <vt:lpstr>A124858502F_Data</vt:lpstr>
      <vt:lpstr>A124858502F_Latest</vt:lpstr>
      <vt:lpstr>A124858506R</vt:lpstr>
      <vt:lpstr>A124858506R_Data</vt:lpstr>
      <vt:lpstr>A124858506R_Latest</vt:lpstr>
      <vt:lpstr>A124858510F</vt:lpstr>
      <vt:lpstr>A124858510F_Data</vt:lpstr>
      <vt:lpstr>A124858510F_Latest</vt:lpstr>
      <vt:lpstr>A124858514R</vt:lpstr>
      <vt:lpstr>A124858514R_Data</vt:lpstr>
      <vt:lpstr>A124858514R_Latest</vt:lpstr>
      <vt:lpstr>A124858518X</vt:lpstr>
      <vt:lpstr>A124858518X_Data</vt:lpstr>
      <vt:lpstr>A124858518X_Latest</vt:lpstr>
      <vt:lpstr>A124858522R</vt:lpstr>
      <vt:lpstr>A124858522R_Data</vt:lpstr>
      <vt:lpstr>A124858522R_Latest</vt:lpstr>
      <vt:lpstr>A124858526X</vt:lpstr>
      <vt:lpstr>A124858526X_Data</vt:lpstr>
      <vt:lpstr>A124858526X_Latest</vt:lpstr>
      <vt:lpstr>A124858530R</vt:lpstr>
      <vt:lpstr>A124858530R_Data</vt:lpstr>
      <vt:lpstr>A124858530R_Latest</vt:lpstr>
      <vt:lpstr>A124858534X</vt:lpstr>
      <vt:lpstr>A124858534X_Data</vt:lpstr>
      <vt:lpstr>A124858534X_Latest</vt:lpstr>
      <vt:lpstr>A124858538J</vt:lpstr>
      <vt:lpstr>A124858538J_Data</vt:lpstr>
      <vt:lpstr>A124858538J_Latest</vt:lpstr>
      <vt:lpstr>A124858542X</vt:lpstr>
      <vt:lpstr>A124858542X_Data</vt:lpstr>
      <vt:lpstr>A124858542X_Latest</vt:lpstr>
      <vt:lpstr>A124858546J</vt:lpstr>
      <vt:lpstr>A124858546J_Data</vt:lpstr>
      <vt:lpstr>A124858546J_Latest</vt:lpstr>
      <vt:lpstr>A124858550X</vt:lpstr>
      <vt:lpstr>A124858550X_Data</vt:lpstr>
      <vt:lpstr>A124858550X_Latest</vt:lpstr>
      <vt:lpstr>A124858554J</vt:lpstr>
      <vt:lpstr>A124858554J_Data</vt:lpstr>
      <vt:lpstr>A124858554J_Latest</vt:lpstr>
      <vt:lpstr>A124858558T</vt:lpstr>
      <vt:lpstr>A124858558T_Data</vt:lpstr>
      <vt:lpstr>A124858558T_Latest</vt:lpstr>
      <vt:lpstr>A124858562J</vt:lpstr>
      <vt:lpstr>A124858562J_Data</vt:lpstr>
      <vt:lpstr>A124858562J_Latest</vt:lpstr>
      <vt:lpstr>A124858566T</vt:lpstr>
      <vt:lpstr>A124858566T_Data</vt:lpstr>
      <vt:lpstr>A124858566T_Latest</vt:lpstr>
      <vt:lpstr>A124858570J</vt:lpstr>
      <vt:lpstr>A124858570J_Data</vt:lpstr>
      <vt:lpstr>A124858570J_Latest</vt:lpstr>
      <vt:lpstr>A124858574T</vt:lpstr>
      <vt:lpstr>A124858574T_Data</vt:lpstr>
      <vt:lpstr>A124858574T_Latest</vt:lpstr>
      <vt:lpstr>A124858578A</vt:lpstr>
      <vt:lpstr>A124858578A_Data</vt:lpstr>
      <vt:lpstr>A124858578A_Latest</vt:lpstr>
      <vt:lpstr>A124858582T</vt:lpstr>
      <vt:lpstr>A124858582T_Data</vt:lpstr>
      <vt:lpstr>A124858582T_Latest</vt:lpstr>
      <vt:lpstr>A124858586A</vt:lpstr>
      <vt:lpstr>A124858586A_Data</vt:lpstr>
      <vt:lpstr>A124858586A_Latest</vt:lpstr>
      <vt:lpstr>A124858590T</vt:lpstr>
      <vt:lpstr>A124858590T_Data</vt:lpstr>
      <vt:lpstr>A124858590T_Latest</vt:lpstr>
      <vt:lpstr>A124858594A</vt:lpstr>
      <vt:lpstr>A124858594A_Data</vt:lpstr>
      <vt:lpstr>A124858594A_Latest</vt:lpstr>
      <vt:lpstr>A124858598K</vt:lpstr>
      <vt:lpstr>A124858598K_Data</vt:lpstr>
      <vt:lpstr>A124858598K_Latest</vt:lpstr>
      <vt:lpstr>A124858602R</vt:lpstr>
      <vt:lpstr>A124858602R_Data</vt:lpstr>
      <vt:lpstr>A124858602R_Latest</vt:lpstr>
      <vt:lpstr>A124858606X</vt:lpstr>
      <vt:lpstr>A124858606X_Data</vt:lpstr>
      <vt:lpstr>A124858606X_Latest</vt:lpstr>
      <vt:lpstr>A124858610R</vt:lpstr>
      <vt:lpstr>A124858610R_Data</vt:lpstr>
      <vt:lpstr>A124858610R_Latest</vt:lpstr>
      <vt:lpstr>A124858614X</vt:lpstr>
      <vt:lpstr>A124858614X_Data</vt:lpstr>
      <vt:lpstr>A124858614X_Latest</vt:lpstr>
      <vt:lpstr>A124858618J</vt:lpstr>
      <vt:lpstr>A124858618J_Data</vt:lpstr>
      <vt:lpstr>A124858618J_Latest</vt:lpstr>
      <vt:lpstr>A124858622X</vt:lpstr>
      <vt:lpstr>A124858622X_Data</vt:lpstr>
      <vt:lpstr>A124858622X_Latest</vt:lpstr>
      <vt:lpstr>A124858626J</vt:lpstr>
      <vt:lpstr>A124858626J_Data</vt:lpstr>
      <vt:lpstr>A124858626J_Latest</vt:lpstr>
      <vt:lpstr>A124858630X</vt:lpstr>
      <vt:lpstr>A124858630X_Data</vt:lpstr>
      <vt:lpstr>A124858630X_Latest</vt:lpstr>
      <vt:lpstr>A124858634J</vt:lpstr>
      <vt:lpstr>A124858634J_Data</vt:lpstr>
      <vt:lpstr>A124858634J_Latest</vt:lpstr>
      <vt:lpstr>A124858638T</vt:lpstr>
      <vt:lpstr>A124858638T_Data</vt:lpstr>
      <vt:lpstr>A124858638T_Latest</vt:lpstr>
      <vt:lpstr>A124858642J</vt:lpstr>
      <vt:lpstr>A124858642J_Data</vt:lpstr>
      <vt:lpstr>A124858642J_Latest</vt:lpstr>
      <vt:lpstr>A124858646T</vt:lpstr>
      <vt:lpstr>A124858646T_Data</vt:lpstr>
      <vt:lpstr>A124858646T_Latest</vt:lpstr>
      <vt:lpstr>A124858650J</vt:lpstr>
      <vt:lpstr>A124858650J_Data</vt:lpstr>
      <vt:lpstr>A124858650J_Latest</vt:lpstr>
      <vt:lpstr>A124858654T</vt:lpstr>
      <vt:lpstr>A124858654T_Data</vt:lpstr>
      <vt:lpstr>A124858654T_Latest</vt:lpstr>
      <vt:lpstr>A124858658A</vt:lpstr>
      <vt:lpstr>A124858658A_Data</vt:lpstr>
      <vt:lpstr>A124858658A_Latest</vt:lpstr>
      <vt:lpstr>A124858662T</vt:lpstr>
      <vt:lpstr>A124858662T_Data</vt:lpstr>
      <vt:lpstr>A124858662T_Latest</vt:lpstr>
      <vt:lpstr>A124858666A</vt:lpstr>
      <vt:lpstr>A124858666A_Data</vt:lpstr>
      <vt:lpstr>A124858666A_Latest</vt:lpstr>
      <vt:lpstr>A124858670T</vt:lpstr>
      <vt:lpstr>A124858670T_Data</vt:lpstr>
      <vt:lpstr>A124858670T_Latest</vt:lpstr>
      <vt:lpstr>A124858674A</vt:lpstr>
      <vt:lpstr>A124858674A_Data</vt:lpstr>
      <vt:lpstr>A124858674A_Latest</vt:lpstr>
      <vt:lpstr>A124858678K</vt:lpstr>
      <vt:lpstr>A124858678K_Data</vt:lpstr>
      <vt:lpstr>A124858678K_Latest</vt:lpstr>
      <vt:lpstr>A124858682A</vt:lpstr>
      <vt:lpstr>A124858682A_Data</vt:lpstr>
      <vt:lpstr>A124858682A_Latest</vt:lpstr>
      <vt:lpstr>A124858686K</vt:lpstr>
      <vt:lpstr>A124858686K_Data</vt:lpstr>
      <vt:lpstr>A124858686K_Latest</vt:lpstr>
      <vt:lpstr>A124858690A</vt:lpstr>
      <vt:lpstr>A124858690A_Data</vt:lpstr>
      <vt:lpstr>A124858690A_Latest</vt:lpstr>
      <vt:lpstr>A124858694K</vt:lpstr>
      <vt:lpstr>A124858694K_Data</vt:lpstr>
      <vt:lpstr>A124858694K_Latest</vt:lpstr>
      <vt:lpstr>A124858698V</vt:lpstr>
      <vt:lpstr>A124858698V_Data</vt:lpstr>
      <vt:lpstr>A124858698V_Latest</vt:lpstr>
      <vt:lpstr>A124858702X</vt:lpstr>
      <vt:lpstr>A124858702X_Data</vt:lpstr>
      <vt:lpstr>A124858702X_Latest</vt:lpstr>
      <vt:lpstr>A124858706J</vt:lpstr>
      <vt:lpstr>A124858706J_Data</vt:lpstr>
      <vt:lpstr>A124858706J_Latest</vt:lpstr>
      <vt:lpstr>A124858710X</vt:lpstr>
      <vt:lpstr>A124858710X_Data</vt:lpstr>
      <vt:lpstr>A124858710X_Latest</vt:lpstr>
      <vt:lpstr>A124858714J</vt:lpstr>
      <vt:lpstr>A124858714J_Data</vt:lpstr>
      <vt:lpstr>A124858714J_Latest</vt:lpstr>
      <vt:lpstr>A124858718T</vt:lpstr>
      <vt:lpstr>A124858718T_Data</vt:lpstr>
      <vt:lpstr>A124858718T_Latest</vt:lpstr>
      <vt:lpstr>A124858722J</vt:lpstr>
      <vt:lpstr>A124858722J_Data</vt:lpstr>
      <vt:lpstr>A124858722J_Latest</vt:lpstr>
      <vt:lpstr>A124858726T</vt:lpstr>
      <vt:lpstr>A124858726T_Data</vt:lpstr>
      <vt:lpstr>A124858726T_Latest</vt:lpstr>
      <vt:lpstr>A124858730J</vt:lpstr>
      <vt:lpstr>A124858730J_Data</vt:lpstr>
      <vt:lpstr>A124858730J_Latest</vt:lpstr>
      <vt:lpstr>A124858734T</vt:lpstr>
      <vt:lpstr>A124858734T_Data</vt:lpstr>
      <vt:lpstr>A124858734T_Latest</vt:lpstr>
      <vt:lpstr>A124858738A</vt:lpstr>
      <vt:lpstr>A124858738A_Data</vt:lpstr>
      <vt:lpstr>A124858738A_Latest</vt:lpstr>
      <vt:lpstr>A124858742T</vt:lpstr>
      <vt:lpstr>A124858742T_Data</vt:lpstr>
      <vt:lpstr>A124858742T_Latest</vt:lpstr>
      <vt:lpstr>A124858746A</vt:lpstr>
      <vt:lpstr>A124858746A_Data</vt:lpstr>
      <vt:lpstr>A124858746A_Latest</vt:lpstr>
      <vt:lpstr>A124858750T</vt:lpstr>
      <vt:lpstr>A124858750T_Data</vt:lpstr>
      <vt:lpstr>A124858750T_Latest</vt:lpstr>
      <vt:lpstr>A124858754A</vt:lpstr>
      <vt:lpstr>A124858754A_Data</vt:lpstr>
      <vt:lpstr>A124858754A_Latest</vt:lpstr>
      <vt:lpstr>A124858758K</vt:lpstr>
      <vt:lpstr>A124858758K_Data</vt:lpstr>
      <vt:lpstr>A124858758K_Latest</vt:lpstr>
      <vt:lpstr>A124858762A</vt:lpstr>
      <vt:lpstr>A124858762A_Data</vt:lpstr>
      <vt:lpstr>A124858762A_Latest</vt:lpstr>
      <vt:lpstr>A124858766K</vt:lpstr>
      <vt:lpstr>A124858766K_Data</vt:lpstr>
      <vt:lpstr>A124858766K_Latest</vt:lpstr>
      <vt:lpstr>A124858770A</vt:lpstr>
      <vt:lpstr>A124858770A_Data</vt:lpstr>
      <vt:lpstr>A124858770A_Latest</vt:lpstr>
      <vt:lpstr>A124858774K</vt:lpstr>
      <vt:lpstr>A124858774K_Data</vt:lpstr>
      <vt:lpstr>A124858774K_Latest</vt:lpstr>
      <vt:lpstr>A124858778V</vt:lpstr>
      <vt:lpstr>A124858778V_Data</vt:lpstr>
      <vt:lpstr>A124858778V_Latest</vt:lpstr>
      <vt:lpstr>A124858782K</vt:lpstr>
      <vt:lpstr>A124858782K_Data</vt:lpstr>
      <vt:lpstr>A124858782K_Latest</vt:lpstr>
      <vt:lpstr>A124858786V</vt:lpstr>
      <vt:lpstr>A124858786V_Data</vt:lpstr>
      <vt:lpstr>A124858786V_Latest</vt:lpstr>
      <vt:lpstr>A124858790K</vt:lpstr>
      <vt:lpstr>A124858790K_Data</vt:lpstr>
      <vt:lpstr>A124858790K_Latest</vt:lpstr>
      <vt:lpstr>A124858794V</vt:lpstr>
      <vt:lpstr>A124858794V_Data</vt:lpstr>
      <vt:lpstr>A124858794V_Latest</vt:lpstr>
      <vt:lpstr>A124858798C</vt:lpstr>
      <vt:lpstr>A124858798C_Data</vt:lpstr>
      <vt:lpstr>A124858798C_Latest</vt:lpstr>
      <vt:lpstr>A124858802J</vt:lpstr>
      <vt:lpstr>A124858802J_Data</vt:lpstr>
      <vt:lpstr>A124858802J_Latest</vt:lpstr>
      <vt:lpstr>A124858806T</vt:lpstr>
      <vt:lpstr>A124858806T_Data</vt:lpstr>
      <vt:lpstr>A124858806T_Latest</vt:lpstr>
      <vt:lpstr>A124858810J</vt:lpstr>
      <vt:lpstr>A124858810J_Data</vt:lpstr>
      <vt:lpstr>A124858810J_Latest</vt:lpstr>
      <vt:lpstr>A124858814T</vt:lpstr>
      <vt:lpstr>A124858814T_Data</vt:lpstr>
      <vt:lpstr>A124858814T_Latest</vt:lpstr>
      <vt:lpstr>A124858818A</vt:lpstr>
      <vt:lpstr>A124858818A_Data</vt:lpstr>
      <vt:lpstr>A124858818A_Latest</vt:lpstr>
      <vt:lpstr>A124858822T</vt:lpstr>
      <vt:lpstr>A124858822T_Data</vt:lpstr>
      <vt:lpstr>A124858822T_Latest</vt:lpstr>
      <vt:lpstr>A124858826A</vt:lpstr>
      <vt:lpstr>A124858826A_Data</vt:lpstr>
      <vt:lpstr>A124858826A_Latest</vt:lpstr>
      <vt:lpstr>A124858830T</vt:lpstr>
      <vt:lpstr>A124858830T_Data</vt:lpstr>
      <vt:lpstr>A124858830T_Latest</vt:lpstr>
      <vt:lpstr>A124858834A</vt:lpstr>
      <vt:lpstr>A124858834A_Data</vt:lpstr>
      <vt:lpstr>A124858834A_Latest</vt:lpstr>
      <vt:lpstr>A124858838K</vt:lpstr>
      <vt:lpstr>A124858838K_Data</vt:lpstr>
      <vt:lpstr>A124858838K_Latest</vt:lpstr>
      <vt:lpstr>A124858842A</vt:lpstr>
      <vt:lpstr>A124858842A_Data</vt:lpstr>
      <vt:lpstr>A124858842A_Latest</vt:lpstr>
      <vt:lpstr>A124858846K</vt:lpstr>
      <vt:lpstr>A124858846K_Data</vt:lpstr>
      <vt:lpstr>A124858846K_Latest</vt:lpstr>
      <vt:lpstr>A124858850A</vt:lpstr>
      <vt:lpstr>A124858850A_Data</vt:lpstr>
      <vt:lpstr>A124858850A_Latest</vt:lpstr>
      <vt:lpstr>A124858854K</vt:lpstr>
      <vt:lpstr>A124858854K_Data</vt:lpstr>
      <vt:lpstr>A124858854K_Latest</vt:lpstr>
      <vt:lpstr>A124858858V</vt:lpstr>
      <vt:lpstr>A124858858V_Data</vt:lpstr>
      <vt:lpstr>A124858858V_Latest</vt:lpstr>
      <vt:lpstr>A124858862K</vt:lpstr>
      <vt:lpstr>A124858862K_Data</vt:lpstr>
      <vt:lpstr>A124858862K_Latest</vt:lpstr>
      <vt:lpstr>A124858866V</vt:lpstr>
      <vt:lpstr>A124858866V_Data</vt:lpstr>
      <vt:lpstr>A124858866V_Latest</vt:lpstr>
      <vt:lpstr>A124858870K</vt:lpstr>
      <vt:lpstr>A124858870K_Data</vt:lpstr>
      <vt:lpstr>A124858870K_Latest</vt:lpstr>
      <vt:lpstr>A124858874V</vt:lpstr>
      <vt:lpstr>A124858874V_Data</vt:lpstr>
      <vt:lpstr>A124858874V_Latest</vt:lpstr>
      <vt:lpstr>A124858878C</vt:lpstr>
      <vt:lpstr>A124858878C_Data</vt:lpstr>
      <vt:lpstr>A124858878C_Latest</vt:lpstr>
      <vt:lpstr>A124858882V</vt:lpstr>
      <vt:lpstr>A124858882V_Data</vt:lpstr>
      <vt:lpstr>A124858882V_Latest</vt:lpstr>
      <vt:lpstr>A124858886C</vt:lpstr>
      <vt:lpstr>A124858886C_Data</vt:lpstr>
      <vt:lpstr>A124858886C_Latest</vt:lpstr>
      <vt:lpstr>A124858890V</vt:lpstr>
      <vt:lpstr>A124858890V_Data</vt:lpstr>
      <vt:lpstr>A124858890V_Latest</vt:lpstr>
      <vt:lpstr>A124858894C</vt:lpstr>
      <vt:lpstr>A124858894C_Data</vt:lpstr>
      <vt:lpstr>A124858894C_Latest</vt:lpstr>
      <vt:lpstr>A124858898L</vt:lpstr>
      <vt:lpstr>A124858898L_Data</vt:lpstr>
      <vt:lpstr>A124858898L_Latest</vt:lpstr>
      <vt:lpstr>A124858902T</vt:lpstr>
      <vt:lpstr>A124858902T_Data</vt:lpstr>
      <vt:lpstr>A124858902T_Latest</vt:lpstr>
      <vt:lpstr>A124858906A</vt:lpstr>
      <vt:lpstr>A124858906A_Data</vt:lpstr>
      <vt:lpstr>A124858906A_Latest</vt:lpstr>
      <vt:lpstr>A124858910T</vt:lpstr>
      <vt:lpstr>A124858910T_Data</vt:lpstr>
      <vt:lpstr>A124858910T_Latest</vt:lpstr>
      <vt:lpstr>A124858914A</vt:lpstr>
      <vt:lpstr>A124858914A_Data</vt:lpstr>
      <vt:lpstr>A124858914A_Latest</vt:lpstr>
      <vt:lpstr>A124858918K</vt:lpstr>
      <vt:lpstr>A124858918K_Data</vt:lpstr>
      <vt:lpstr>A124858918K_Latest</vt:lpstr>
      <vt:lpstr>A124858922A</vt:lpstr>
      <vt:lpstr>A124858922A_Data</vt:lpstr>
      <vt:lpstr>A124858922A_Latest</vt:lpstr>
      <vt:lpstr>A124858926K</vt:lpstr>
      <vt:lpstr>A124858926K_Data</vt:lpstr>
      <vt:lpstr>A124858926K_Latest</vt:lpstr>
      <vt:lpstr>A124858930A</vt:lpstr>
      <vt:lpstr>A124858930A_Data</vt:lpstr>
      <vt:lpstr>A124858930A_Latest</vt:lpstr>
      <vt:lpstr>A124858934K</vt:lpstr>
      <vt:lpstr>A124858934K_Data</vt:lpstr>
      <vt:lpstr>A124858934K_Latest</vt:lpstr>
      <vt:lpstr>A124858938V</vt:lpstr>
      <vt:lpstr>A124858938V_Data</vt:lpstr>
      <vt:lpstr>A124858938V_Latest</vt:lpstr>
      <vt:lpstr>A124858942K</vt:lpstr>
      <vt:lpstr>A124858942K_Data</vt:lpstr>
      <vt:lpstr>A124858942K_Latest</vt:lpstr>
      <vt:lpstr>A124858946V</vt:lpstr>
      <vt:lpstr>A124858946V_Data</vt:lpstr>
      <vt:lpstr>A124858946V_Latest</vt:lpstr>
      <vt:lpstr>A124858950K</vt:lpstr>
      <vt:lpstr>A124858950K_Data</vt:lpstr>
      <vt:lpstr>A124858950K_Latest</vt:lpstr>
      <vt:lpstr>A124858954V</vt:lpstr>
      <vt:lpstr>A124858954V_Data</vt:lpstr>
      <vt:lpstr>A124858954V_Latest</vt:lpstr>
      <vt:lpstr>A124858958C</vt:lpstr>
      <vt:lpstr>A124858958C_Data</vt:lpstr>
      <vt:lpstr>A124858958C_Latest</vt:lpstr>
      <vt:lpstr>A124858962V</vt:lpstr>
      <vt:lpstr>A124858962V_Data</vt:lpstr>
      <vt:lpstr>A124858962V_Latest</vt:lpstr>
      <vt:lpstr>A124858966C</vt:lpstr>
      <vt:lpstr>A124858966C_Data</vt:lpstr>
      <vt:lpstr>A124858966C_Latest</vt:lpstr>
      <vt:lpstr>A124858970V</vt:lpstr>
      <vt:lpstr>A124858970V_Data</vt:lpstr>
      <vt:lpstr>A124858970V_Latest</vt:lpstr>
      <vt:lpstr>A124858974C</vt:lpstr>
      <vt:lpstr>A124858974C_Data</vt:lpstr>
      <vt:lpstr>A124858974C_Latest</vt:lpstr>
      <vt:lpstr>A124858978L</vt:lpstr>
      <vt:lpstr>A124858978L_Data</vt:lpstr>
      <vt:lpstr>A124858978L_Latest</vt:lpstr>
      <vt:lpstr>A124858982C</vt:lpstr>
      <vt:lpstr>A124858982C_Data</vt:lpstr>
      <vt:lpstr>A124858982C_Latest</vt:lpstr>
      <vt:lpstr>A124858986L</vt:lpstr>
      <vt:lpstr>A124858986L_Data</vt:lpstr>
      <vt:lpstr>A124858986L_Latest</vt:lpstr>
      <vt:lpstr>A124858990C</vt:lpstr>
      <vt:lpstr>A124858990C_Data</vt:lpstr>
      <vt:lpstr>A124858990C_Latest</vt:lpstr>
      <vt:lpstr>A124858994L</vt:lpstr>
      <vt:lpstr>A124858994L_Data</vt:lpstr>
      <vt:lpstr>A124858994L_Latest</vt:lpstr>
      <vt:lpstr>A124858998W</vt:lpstr>
      <vt:lpstr>A124858998W_Data</vt:lpstr>
      <vt:lpstr>A124858998W_Latest</vt:lpstr>
      <vt:lpstr>A124859002C</vt:lpstr>
      <vt:lpstr>A124859002C_Data</vt:lpstr>
      <vt:lpstr>A124859002C_Latest</vt:lpstr>
      <vt:lpstr>A124859006L</vt:lpstr>
      <vt:lpstr>A124859006L_Data</vt:lpstr>
      <vt:lpstr>A124859006L_Latest</vt:lpstr>
      <vt:lpstr>A124859010C</vt:lpstr>
      <vt:lpstr>A124859010C_Data</vt:lpstr>
      <vt:lpstr>A124859010C_Latest</vt:lpstr>
      <vt:lpstr>A124859014L</vt:lpstr>
      <vt:lpstr>A124859014L_Data</vt:lpstr>
      <vt:lpstr>A124859014L_Latest</vt:lpstr>
      <vt:lpstr>A124859018W</vt:lpstr>
      <vt:lpstr>A124859018W_Data</vt:lpstr>
      <vt:lpstr>A124859018W_Latest</vt:lpstr>
      <vt:lpstr>A124859022L</vt:lpstr>
      <vt:lpstr>A124859022L_Data</vt:lpstr>
      <vt:lpstr>A124859022L_Latest</vt:lpstr>
      <vt:lpstr>A124859026W</vt:lpstr>
      <vt:lpstr>A124859026W_Data</vt:lpstr>
      <vt:lpstr>A124859026W_Latest</vt:lpstr>
      <vt:lpstr>A124859030L</vt:lpstr>
      <vt:lpstr>A124859030L_Data</vt:lpstr>
      <vt:lpstr>A124859030L_Latest</vt:lpstr>
      <vt:lpstr>A124859034W</vt:lpstr>
      <vt:lpstr>A124859034W_Data</vt:lpstr>
      <vt:lpstr>A124859034W_Latest</vt:lpstr>
      <vt:lpstr>A124859038F</vt:lpstr>
      <vt:lpstr>A124859038F_Data</vt:lpstr>
      <vt:lpstr>A124859038F_Latest</vt:lpstr>
      <vt:lpstr>A124859042W</vt:lpstr>
      <vt:lpstr>A124859042W_Data</vt:lpstr>
      <vt:lpstr>A124859042W_Latest</vt:lpstr>
      <vt:lpstr>A124859046F</vt:lpstr>
      <vt:lpstr>A124859046F_Data</vt:lpstr>
      <vt:lpstr>A124859046F_Latest</vt:lpstr>
      <vt:lpstr>A124859050W</vt:lpstr>
      <vt:lpstr>A124859050W_Data</vt:lpstr>
      <vt:lpstr>A124859050W_Latest</vt:lpstr>
      <vt:lpstr>A124859054F</vt:lpstr>
      <vt:lpstr>A124859054F_Data</vt:lpstr>
      <vt:lpstr>A124859054F_Latest</vt:lpstr>
      <vt:lpstr>A124859058R</vt:lpstr>
      <vt:lpstr>A124859058R_Data</vt:lpstr>
      <vt:lpstr>A124859058R_Latest</vt:lpstr>
      <vt:lpstr>A124859062F</vt:lpstr>
      <vt:lpstr>A124859062F_Data</vt:lpstr>
      <vt:lpstr>A124859062F_Latest</vt:lpstr>
      <vt:lpstr>A124859066R</vt:lpstr>
      <vt:lpstr>A124859066R_Data</vt:lpstr>
      <vt:lpstr>A124859066R_Latest</vt:lpstr>
      <vt:lpstr>A124859070F</vt:lpstr>
      <vt:lpstr>A124859070F_Data</vt:lpstr>
      <vt:lpstr>A124859070F_Latest</vt:lpstr>
      <vt:lpstr>A124859074R</vt:lpstr>
      <vt:lpstr>A124859074R_Data</vt:lpstr>
      <vt:lpstr>A124859074R_Latest</vt:lpstr>
      <vt:lpstr>A124859078X</vt:lpstr>
      <vt:lpstr>A124859078X_Data</vt:lpstr>
      <vt:lpstr>A124859078X_Latest</vt:lpstr>
      <vt:lpstr>A124859082R</vt:lpstr>
      <vt:lpstr>A124859082R_Data</vt:lpstr>
      <vt:lpstr>A124859082R_Latest</vt:lpstr>
      <vt:lpstr>A124859086X</vt:lpstr>
      <vt:lpstr>A124859086X_Data</vt:lpstr>
      <vt:lpstr>A124859086X_Latest</vt:lpstr>
      <vt:lpstr>A124859090R</vt:lpstr>
      <vt:lpstr>A124859090R_Data</vt:lpstr>
      <vt:lpstr>A124859090R_Latest</vt:lpstr>
      <vt:lpstr>A124859094X</vt:lpstr>
      <vt:lpstr>A124859094X_Data</vt:lpstr>
      <vt:lpstr>A124859094X_Latest</vt:lpstr>
      <vt:lpstr>A124859098J</vt:lpstr>
      <vt:lpstr>A124859098J_Data</vt:lpstr>
      <vt:lpstr>A124859098J_Latest</vt:lpstr>
      <vt:lpstr>A124859102L</vt:lpstr>
      <vt:lpstr>A124859102L_Data</vt:lpstr>
      <vt:lpstr>A124859102L_Latest</vt:lpstr>
      <vt:lpstr>A124859106W</vt:lpstr>
      <vt:lpstr>A124859106W_Data</vt:lpstr>
      <vt:lpstr>A124859106W_Latest</vt:lpstr>
      <vt:lpstr>A124859110L</vt:lpstr>
      <vt:lpstr>A124859110L_Data</vt:lpstr>
      <vt:lpstr>A124859110L_Latest</vt:lpstr>
      <vt:lpstr>A124859114W</vt:lpstr>
      <vt:lpstr>A124859114W_Data</vt:lpstr>
      <vt:lpstr>A124859114W_Latest</vt:lpstr>
      <vt:lpstr>A124859118F</vt:lpstr>
      <vt:lpstr>A124859118F_Data</vt:lpstr>
      <vt:lpstr>A124859118F_Latest</vt:lpstr>
      <vt:lpstr>A124859122W</vt:lpstr>
      <vt:lpstr>A124859122W_Data</vt:lpstr>
      <vt:lpstr>A124859122W_Latest</vt:lpstr>
      <vt:lpstr>A124859126F</vt:lpstr>
      <vt:lpstr>A124859126F_Data</vt:lpstr>
      <vt:lpstr>A124859126F_Latest</vt:lpstr>
      <vt:lpstr>A124859130W</vt:lpstr>
      <vt:lpstr>A124859130W_Data</vt:lpstr>
      <vt:lpstr>A124859130W_Latest</vt:lpstr>
      <vt:lpstr>A124859134F</vt:lpstr>
      <vt:lpstr>A124859134F_Data</vt:lpstr>
      <vt:lpstr>A124859134F_Latest</vt:lpstr>
      <vt:lpstr>A124859138R</vt:lpstr>
      <vt:lpstr>A124859138R_Data</vt:lpstr>
      <vt:lpstr>A124859138R_Latest</vt:lpstr>
      <vt:lpstr>A124859142F</vt:lpstr>
      <vt:lpstr>A124859142F_Data</vt:lpstr>
      <vt:lpstr>A124859142F_Latest</vt:lpstr>
      <vt:lpstr>A124859146R</vt:lpstr>
      <vt:lpstr>A124859146R_Data</vt:lpstr>
      <vt:lpstr>A124859146R_Latest</vt:lpstr>
      <vt:lpstr>A124859150F</vt:lpstr>
      <vt:lpstr>A124859150F_Data</vt:lpstr>
      <vt:lpstr>A124859150F_Latest</vt:lpstr>
      <vt:lpstr>A124859154R</vt:lpstr>
      <vt:lpstr>A124859154R_Data</vt:lpstr>
      <vt:lpstr>A124859154R_Latest</vt:lpstr>
      <vt:lpstr>A124859158X</vt:lpstr>
      <vt:lpstr>A124859158X_Data</vt:lpstr>
      <vt:lpstr>A124859158X_Latest</vt:lpstr>
      <vt:lpstr>A124859162R</vt:lpstr>
      <vt:lpstr>A124859162R_Data</vt:lpstr>
      <vt:lpstr>A124859162R_Latest</vt:lpstr>
      <vt:lpstr>A124859166X</vt:lpstr>
      <vt:lpstr>A124859166X_Data</vt:lpstr>
      <vt:lpstr>A124859166X_Latest</vt:lpstr>
      <vt:lpstr>A124859170R</vt:lpstr>
      <vt:lpstr>A124859170R_Data</vt:lpstr>
      <vt:lpstr>A124859170R_Latest</vt:lpstr>
      <vt:lpstr>A124859174X</vt:lpstr>
      <vt:lpstr>A124859174X_Data</vt:lpstr>
      <vt:lpstr>A124859174X_Latest</vt:lpstr>
      <vt:lpstr>A124859178J</vt:lpstr>
      <vt:lpstr>A124859178J_Data</vt:lpstr>
      <vt:lpstr>A124859178J_Latest</vt:lpstr>
      <vt:lpstr>A124859182X</vt:lpstr>
      <vt:lpstr>A124859182X_Data</vt:lpstr>
      <vt:lpstr>A124859182X_Latest</vt:lpstr>
      <vt:lpstr>A124859186J</vt:lpstr>
      <vt:lpstr>A124859186J_Data</vt:lpstr>
      <vt:lpstr>A124859186J_Latest</vt:lpstr>
      <vt:lpstr>A124859190X</vt:lpstr>
      <vt:lpstr>A124859190X_Data</vt:lpstr>
      <vt:lpstr>A124859190X_Latest</vt:lpstr>
      <vt:lpstr>A124859194J</vt:lpstr>
      <vt:lpstr>A124859194J_Data</vt:lpstr>
      <vt:lpstr>A124859194J_Latest</vt:lpstr>
      <vt:lpstr>A124859198T</vt:lpstr>
      <vt:lpstr>A124859198T_Data</vt:lpstr>
      <vt:lpstr>A124859198T_Latest</vt:lpstr>
      <vt:lpstr>A124859202W</vt:lpstr>
      <vt:lpstr>A124859202W_Data</vt:lpstr>
      <vt:lpstr>A124859202W_Latest</vt:lpstr>
      <vt:lpstr>A124859206F</vt:lpstr>
      <vt:lpstr>A124859206F_Data</vt:lpstr>
      <vt:lpstr>A124859206F_Latest</vt:lpstr>
      <vt:lpstr>A124859210W</vt:lpstr>
      <vt:lpstr>A124859210W_Data</vt:lpstr>
      <vt:lpstr>A124859210W_Latest</vt:lpstr>
      <vt:lpstr>A124859214F</vt:lpstr>
      <vt:lpstr>A124859214F_Data</vt:lpstr>
      <vt:lpstr>A124859214F_Latest</vt:lpstr>
      <vt:lpstr>A124859218R</vt:lpstr>
      <vt:lpstr>A124859218R_Data</vt:lpstr>
      <vt:lpstr>A124859218R_Latest</vt:lpstr>
      <vt:lpstr>A124859222F</vt:lpstr>
      <vt:lpstr>A124859222F_Data</vt:lpstr>
      <vt:lpstr>A124859222F_Latest</vt:lpstr>
      <vt:lpstr>A124859226R</vt:lpstr>
      <vt:lpstr>A124859226R_Data</vt:lpstr>
      <vt:lpstr>A124859226R_Latest</vt:lpstr>
      <vt:lpstr>A124859230F</vt:lpstr>
      <vt:lpstr>A124859230F_Data</vt:lpstr>
      <vt:lpstr>A124859230F_Latest</vt:lpstr>
      <vt:lpstr>A124859234R</vt:lpstr>
      <vt:lpstr>A124859234R_Data</vt:lpstr>
      <vt:lpstr>A124859234R_Latest</vt:lpstr>
      <vt:lpstr>A124859238X</vt:lpstr>
      <vt:lpstr>A124859238X_Data</vt:lpstr>
      <vt:lpstr>A124859238X_Latest</vt:lpstr>
      <vt:lpstr>A124859242R</vt:lpstr>
      <vt:lpstr>A124859242R_Data</vt:lpstr>
      <vt:lpstr>A124859242R_Latest</vt:lpstr>
      <vt:lpstr>A124859246X</vt:lpstr>
      <vt:lpstr>A124859246X_Data</vt:lpstr>
      <vt:lpstr>A124859246X_Latest</vt:lpstr>
      <vt:lpstr>A124859250R</vt:lpstr>
      <vt:lpstr>A124859250R_Data</vt:lpstr>
      <vt:lpstr>A124859250R_Latest</vt:lpstr>
      <vt:lpstr>A124859254X</vt:lpstr>
      <vt:lpstr>A124859254X_Data</vt:lpstr>
      <vt:lpstr>A124859254X_Latest</vt:lpstr>
      <vt:lpstr>A124859258J</vt:lpstr>
      <vt:lpstr>A124859258J_Data</vt:lpstr>
      <vt:lpstr>A124859258J_Latest</vt:lpstr>
      <vt:lpstr>A124859262X</vt:lpstr>
      <vt:lpstr>A124859262X_Data</vt:lpstr>
      <vt:lpstr>A124859262X_Latest</vt:lpstr>
      <vt:lpstr>A124859266J</vt:lpstr>
      <vt:lpstr>A124859266J_Data</vt:lpstr>
      <vt:lpstr>A124859266J_Latest</vt:lpstr>
      <vt:lpstr>A124859270X</vt:lpstr>
      <vt:lpstr>A124859270X_Data</vt:lpstr>
      <vt:lpstr>A124859270X_Latest</vt:lpstr>
      <vt:lpstr>A124859274J</vt:lpstr>
      <vt:lpstr>A124859274J_Data</vt:lpstr>
      <vt:lpstr>A124859274J_Latest</vt:lpstr>
      <vt:lpstr>A124859278T</vt:lpstr>
      <vt:lpstr>A124859278T_Data</vt:lpstr>
      <vt:lpstr>A124859278T_Latest</vt:lpstr>
      <vt:lpstr>A124859282J</vt:lpstr>
      <vt:lpstr>A124859282J_Data</vt:lpstr>
      <vt:lpstr>A124859282J_Latest</vt:lpstr>
      <vt:lpstr>A124859286T</vt:lpstr>
      <vt:lpstr>A124859286T_Data</vt:lpstr>
      <vt:lpstr>A124859286T_Latest</vt:lpstr>
      <vt:lpstr>A124859290J</vt:lpstr>
      <vt:lpstr>A124859290J_Data</vt:lpstr>
      <vt:lpstr>A124859290J_Latest</vt:lpstr>
      <vt:lpstr>A124859294T</vt:lpstr>
      <vt:lpstr>A124859294T_Data</vt:lpstr>
      <vt:lpstr>A124859294T_Latest</vt:lpstr>
      <vt:lpstr>A124859298A</vt:lpstr>
      <vt:lpstr>A124859298A_Data</vt:lpstr>
      <vt:lpstr>A124859298A_Latest</vt:lpstr>
      <vt:lpstr>A124859302F</vt:lpstr>
      <vt:lpstr>A124859302F_Data</vt:lpstr>
      <vt:lpstr>A124859302F_Latest</vt:lpstr>
      <vt:lpstr>A124859306R</vt:lpstr>
      <vt:lpstr>A124859306R_Data</vt:lpstr>
      <vt:lpstr>A124859306R_Latest</vt:lpstr>
      <vt:lpstr>A124859310F</vt:lpstr>
      <vt:lpstr>A124859310F_Data</vt:lpstr>
      <vt:lpstr>A124859310F_Latest</vt:lpstr>
      <vt:lpstr>A124859314R</vt:lpstr>
      <vt:lpstr>A124859314R_Data</vt:lpstr>
      <vt:lpstr>A124859314R_Latest</vt:lpstr>
      <vt:lpstr>A124859318X</vt:lpstr>
      <vt:lpstr>A124859318X_Data</vt:lpstr>
      <vt:lpstr>A124859318X_Latest</vt:lpstr>
      <vt:lpstr>A124859322R</vt:lpstr>
      <vt:lpstr>A124859322R_Data</vt:lpstr>
      <vt:lpstr>A124859322R_Latest</vt:lpstr>
      <vt:lpstr>A124859326X</vt:lpstr>
      <vt:lpstr>A124859326X_Data</vt:lpstr>
      <vt:lpstr>A124859326X_Latest</vt:lpstr>
      <vt:lpstr>A124859330R</vt:lpstr>
      <vt:lpstr>A124859330R_Data</vt:lpstr>
      <vt:lpstr>A124859330R_Latest</vt:lpstr>
      <vt:lpstr>A124859334X</vt:lpstr>
      <vt:lpstr>A124859334X_Data</vt:lpstr>
      <vt:lpstr>A124859334X_Latest</vt:lpstr>
      <vt:lpstr>A124859338J</vt:lpstr>
      <vt:lpstr>A124859338J_Data</vt:lpstr>
      <vt:lpstr>A124859338J_Latest</vt:lpstr>
      <vt:lpstr>A124859342X</vt:lpstr>
      <vt:lpstr>A124859342X_Data</vt:lpstr>
      <vt:lpstr>A124859342X_Latest</vt:lpstr>
      <vt:lpstr>A124859346J</vt:lpstr>
      <vt:lpstr>A124859346J_Data</vt:lpstr>
      <vt:lpstr>A124859346J_Latest</vt:lpstr>
      <vt:lpstr>A124859350X</vt:lpstr>
      <vt:lpstr>A124859350X_Data</vt:lpstr>
      <vt:lpstr>A124859350X_Latest</vt:lpstr>
      <vt:lpstr>A124859354J</vt:lpstr>
      <vt:lpstr>A124859354J_Data</vt:lpstr>
      <vt:lpstr>A124859354J_Latest</vt:lpstr>
      <vt:lpstr>A124859358T</vt:lpstr>
      <vt:lpstr>A124859358T_Data</vt:lpstr>
      <vt:lpstr>A124859358T_Latest</vt:lpstr>
      <vt:lpstr>A124859362J</vt:lpstr>
      <vt:lpstr>A124859362J_Data</vt:lpstr>
      <vt:lpstr>A124859362J_Latest</vt:lpstr>
      <vt:lpstr>A124859366T</vt:lpstr>
      <vt:lpstr>A124859366T_Data</vt:lpstr>
      <vt:lpstr>A124859366T_Latest</vt:lpstr>
      <vt:lpstr>A124859370J</vt:lpstr>
      <vt:lpstr>A124859370J_Data</vt:lpstr>
      <vt:lpstr>A124859370J_Latest</vt:lpstr>
      <vt:lpstr>A124859374T</vt:lpstr>
      <vt:lpstr>A124859374T_Data</vt:lpstr>
      <vt:lpstr>A124859374T_Latest</vt:lpstr>
      <vt:lpstr>A124859378A</vt:lpstr>
      <vt:lpstr>A124859378A_Data</vt:lpstr>
      <vt:lpstr>A124859378A_Latest</vt:lpstr>
      <vt:lpstr>A124859382T</vt:lpstr>
      <vt:lpstr>A124859382T_Data</vt:lpstr>
      <vt:lpstr>A124859382T_Latest</vt:lpstr>
      <vt:lpstr>A124859386A</vt:lpstr>
      <vt:lpstr>A124859386A_Data</vt:lpstr>
      <vt:lpstr>A124859386A_Latest</vt:lpstr>
      <vt:lpstr>A124859390T</vt:lpstr>
      <vt:lpstr>A124859390T_Data</vt:lpstr>
      <vt:lpstr>A124859390T_Latest</vt:lpstr>
      <vt:lpstr>A124859394A</vt:lpstr>
      <vt:lpstr>A124859394A_Data</vt:lpstr>
      <vt:lpstr>A124859394A_Latest</vt:lpstr>
      <vt:lpstr>A124859398K</vt:lpstr>
      <vt:lpstr>A124859398K_Data</vt:lpstr>
      <vt:lpstr>A124859398K_Latest</vt:lpstr>
      <vt:lpstr>A124859402R</vt:lpstr>
      <vt:lpstr>A124859402R_Data</vt:lpstr>
      <vt:lpstr>A124859402R_Latest</vt:lpstr>
      <vt:lpstr>A124859406X</vt:lpstr>
      <vt:lpstr>A124859406X_Data</vt:lpstr>
      <vt:lpstr>A124859406X_Latest</vt:lpstr>
      <vt:lpstr>A124859410R</vt:lpstr>
      <vt:lpstr>A124859410R_Data</vt:lpstr>
      <vt:lpstr>A124859410R_Latest</vt:lpstr>
      <vt:lpstr>A124859414X</vt:lpstr>
      <vt:lpstr>A124859414X_Data</vt:lpstr>
      <vt:lpstr>A124859414X_Latest</vt:lpstr>
      <vt:lpstr>A124859418J</vt:lpstr>
      <vt:lpstr>A124859418J_Data</vt:lpstr>
      <vt:lpstr>A124859418J_Latest</vt:lpstr>
      <vt:lpstr>A124859422X</vt:lpstr>
      <vt:lpstr>A124859422X_Data</vt:lpstr>
      <vt:lpstr>A124859422X_Latest</vt:lpstr>
      <vt:lpstr>A124859426J</vt:lpstr>
      <vt:lpstr>A124859426J_Data</vt:lpstr>
      <vt:lpstr>A124859426J_Latest</vt:lpstr>
      <vt:lpstr>A124859430X</vt:lpstr>
      <vt:lpstr>A124859430X_Data</vt:lpstr>
      <vt:lpstr>A124859430X_Latest</vt:lpstr>
      <vt:lpstr>A124859434J</vt:lpstr>
      <vt:lpstr>A124859434J_Data</vt:lpstr>
      <vt:lpstr>A124859434J_Latest</vt:lpstr>
      <vt:lpstr>A124859438T</vt:lpstr>
      <vt:lpstr>A124859438T_Data</vt:lpstr>
      <vt:lpstr>A124859438T_Latest</vt:lpstr>
      <vt:lpstr>A124859442J</vt:lpstr>
      <vt:lpstr>A124859442J_Data</vt:lpstr>
      <vt:lpstr>A124859442J_Latest</vt:lpstr>
      <vt:lpstr>A124859446T</vt:lpstr>
      <vt:lpstr>A124859446T_Data</vt:lpstr>
      <vt:lpstr>A124859446T_Latest</vt:lpstr>
      <vt:lpstr>A124859450J</vt:lpstr>
      <vt:lpstr>A124859450J_Data</vt:lpstr>
      <vt:lpstr>A124859450J_Latest</vt:lpstr>
      <vt:lpstr>A124859454T</vt:lpstr>
      <vt:lpstr>A124859454T_Data</vt:lpstr>
      <vt:lpstr>A124859454T_Latest</vt:lpstr>
      <vt:lpstr>A124859458A</vt:lpstr>
      <vt:lpstr>A124859458A_Data</vt:lpstr>
      <vt:lpstr>A124859458A_Latest</vt:lpstr>
      <vt:lpstr>A124859462T</vt:lpstr>
      <vt:lpstr>A124859462T_Data</vt:lpstr>
      <vt:lpstr>A124859462T_Latest</vt:lpstr>
      <vt:lpstr>A124859466A</vt:lpstr>
      <vt:lpstr>A124859466A_Data</vt:lpstr>
      <vt:lpstr>A124859466A_Latest</vt:lpstr>
      <vt:lpstr>A124859470T</vt:lpstr>
      <vt:lpstr>A124859470T_Data</vt:lpstr>
      <vt:lpstr>A124859470T_Latest</vt:lpstr>
      <vt:lpstr>A124859474A</vt:lpstr>
      <vt:lpstr>A124859474A_Data</vt:lpstr>
      <vt:lpstr>A124859474A_Latest</vt:lpstr>
      <vt:lpstr>A124859478K</vt:lpstr>
      <vt:lpstr>A124859478K_Data</vt:lpstr>
      <vt:lpstr>A124859478K_Latest</vt:lpstr>
      <vt:lpstr>A124859482A</vt:lpstr>
      <vt:lpstr>A124859482A_Data</vt:lpstr>
      <vt:lpstr>A124859482A_Latest</vt:lpstr>
      <vt:lpstr>A124859486K</vt:lpstr>
      <vt:lpstr>A124859486K_Data</vt:lpstr>
      <vt:lpstr>A124859486K_Latest</vt:lpstr>
      <vt:lpstr>A124859490A</vt:lpstr>
      <vt:lpstr>A124859490A_Data</vt:lpstr>
      <vt:lpstr>A124859490A_Latest</vt:lpstr>
      <vt:lpstr>A124859494K</vt:lpstr>
      <vt:lpstr>A124859494K_Data</vt:lpstr>
      <vt:lpstr>A124859494K_Latest</vt:lpstr>
      <vt:lpstr>A124859498V</vt:lpstr>
      <vt:lpstr>A124859498V_Data</vt:lpstr>
      <vt:lpstr>A124859498V_Latest</vt:lpstr>
      <vt:lpstr>A124859502X</vt:lpstr>
      <vt:lpstr>A124859502X_Data</vt:lpstr>
      <vt:lpstr>A124859502X_Latest</vt:lpstr>
      <vt:lpstr>A124859506J</vt:lpstr>
      <vt:lpstr>A124859506J_Data</vt:lpstr>
      <vt:lpstr>A124859506J_Latest</vt:lpstr>
      <vt:lpstr>A124859510X</vt:lpstr>
      <vt:lpstr>A124859510X_Data</vt:lpstr>
      <vt:lpstr>A124859510X_Latest</vt:lpstr>
      <vt:lpstr>A124859514J</vt:lpstr>
      <vt:lpstr>A124859514J_Data</vt:lpstr>
      <vt:lpstr>A124859514J_Latest</vt:lpstr>
      <vt:lpstr>A124859518T</vt:lpstr>
      <vt:lpstr>A124859518T_Data</vt:lpstr>
      <vt:lpstr>A124859518T_Latest</vt:lpstr>
      <vt:lpstr>A124859522J</vt:lpstr>
      <vt:lpstr>A124859522J_Data</vt:lpstr>
      <vt:lpstr>A124859522J_Latest</vt:lpstr>
      <vt:lpstr>A124859526T</vt:lpstr>
      <vt:lpstr>A124859526T_Data</vt:lpstr>
      <vt:lpstr>A124859526T_Latest</vt:lpstr>
      <vt:lpstr>A124859530J</vt:lpstr>
      <vt:lpstr>A124859530J_Data</vt:lpstr>
      <vt:lpstr>A124859530J_Latest</vt:lpstr>
      <vt:lpstr>A124859534T</vt:lpstr>
      <vt:lpstr>A124859534T_Data</vt:lpstr>
      <vt:lpstr>A124859534T_Latest</vt:lpstr>
      <vt:lpstr>A124859538A</vt:lpstr>
      <vt:lpstr>A124859538A_Data</vt:lpstr>
      <vt:lpstr>A124859538A_Latest</vt:lpstr>
      <vt:lpstr>A124859542T</vt:lpstr>
      <vt:lpstr>A124859542T_Data</vt:lpstr>
      <vt:lpstr>A124859542T_Latest</vt:lpstr>
      <vt:lpstr>A124859546A</vt:lpstr>
      <vt:lpstr>A124859546A_Data</vt:lpstr>
      <vt:lpstr>A124859546A_Latest</vt:lpstr>
      <vt:lpstr>A124859550T</vt:lpstr>
      <vt:lpstr>A124859550T_Data</vt:lpstr>
      <vt:lpstr>A124859550T_Latest</vt:lpstr>
      <vt:lpstr>A124859554A</vt:lpstr>
      <vt:lpstr>A124859554A_Data</vt:lpstr>
      <vt:lpstr>A124859554A_Latest</vt:lpstr>
      <vt:lpstr>A124859558K</vt:lpstr>
      <vt:lpstr>A124859558K_Data</vt:lpstr>
      <vt:lpstr>A124859558K_Latest</vt:lpstr>
      <vt:lpstr>A124859562A</vt:lpstr>
      <vt:lpstr>A124859562A_Data</vt:lpstr>
      <vt:lpstr>A124859562A_Latest</vt:lpstr>
      <vt:lpstr>A124859566K</vt:lpstr>
      <vt:lpstr>A124859566K_Data</vt:lpstr>
      <vt:lpstr>A124859566K_Latest</vt:lpstr>
      <vt:lpstr>A124859570A</vt:lpstr>
      <vt:lpstr>A124859570A_Data</vt:lpstr>
      <vt:lpstr>A124859570A_Latest</vt:lpstr>
      <vt:lpstr>A124859574K</vt:lpstr>
      <vt:lpstr>A124859574K_Data</vt:lpstr>
      <vt:lpstr>A124859574K_Latest</vt:lpstr>
      <vt:lpstr>A124859578V</vt:lpstr>
      <vt:lpstr>A124859578V_Data</vt:lpstr>
      <vt:lpstr>A124859578V_Latest</vt:lpstr>
      <vt:lpstr>A124859582K</vt:lpstr>
      <vt:lpstr>A124859582K_Data</vt:lpstr>
      <vt:lpstr>A124859582K_Latest</vt:lpstr>
      <vt:lpstr>A124859586V</vt:lpstr>
      <vt:lpstr>A124859586V_Data</vt:lpstr>
      <vt:lpstr>A124859586V_Latest</vt:lpstr>
      <vt:lpstr>A124859590K</vt:lpstr>
      <vt:lpstr>A124859590K_Data</vt:lpstr>
      <vt:lpstr>A124859590K_Latest</vt:lpstr>
      <vt:lpstr>A124859594V</vt:lpstr>
      <vt:lpstr>A124859594V_Data</vt:lpstr>
      <vt:lpstr>A124859594V_Latest</vt:lpstr>
      <vt:lpstr>A124859598C</vt:lpstr>
      <vt:lpstr>A124859598C_Data</vt:lpstr>
      <vt:lpstr>A124859598C_Latest</vt:lpstr>
      <vt:lpstr>A124859602J</vt:lpstr>
      <vt:lpstr>A124859602J_Data</vt:lpstr>
      <vt:lpstr>A124859602J_Latest</vt:lpstr>
      <vt:lpstr>A124859606T</vt:lpstr>
      <vt:lpstr>A124859606T_Data</vt:lpstr>
      <vt:lpstr>A124859606T_Latest</vt:lpstr>
      <vt:lpstr>A124859610J</vt:lpstr>
      <vt:lpstr>A124859610J_Data</vt:lpstr>
      <vt:lpstr>A124859610J_Latest</vt:lpstr>
      <vt:lpstr>A124859614T</vt:lpstr>
      <vt:lpstr>A124859614T_Data</vt:lpstr>
      <vt:lpstr>A124859614T_Latest</vt:lpstr>
      <vt:lpstr>A124859618A</vt:lpstr>
      <vt:lpstr>A124859618A_Data</vt:lpstr>
      <vt:lpstr>A124859618A_Latest</vt:lpstr>
      <vt:lpstr>A124859622T</vt:lpstr>
      <vt:lpstr>A124859622T_Data</vt:lpstr>
      <vt:lpstr>A124859622T_Latest</vt:lpstr>
      <vt:lpstr>A124859626A</vt:lpstr>
      <vt:lpstr>A124859626A_Data</vt:lpstr>
      <vt:lpstr>A124859626A_Latest</vt:lpstr>
      <vt:lpstr>A124859630T</vt:lpstr>
      <vt:lpstr>A124859630T_Data</vt:lpstr>
      <vt:lpstr>A124859630T_Latest</vt:lpstr>
      <vt:lpstr>A124859634A</vt:lpstr>
      <vt:lpstr>A124859634A_Data</vt:lpstr>
      <vt:lpstr>A124859634A_Latest</vt:lpstr>
      <vt:lpstr>A124859638K</vt:lpstr>
      <vt:lpstr>A124859638K_Data</vt:lpstr>
      <vt:lpstr>A124859638K_Latest</vt:lpstr>
      <vt:lpstr>A124859642A</vt:lpstr>
      <vt:lpstr>A124859642A_Data</vt:lpstr>
      <vt:lpstr>A124859642A_Latest</vt:lpstr>
      <vt:lpstr>A124859646K</vt:lpstr>
      <vt:lpstr>A124859646K_Data</vt:lpstr>
      <vt:lpstr>A124859646K_Latest</vt:lpstr>
      <vt:lpstr>A124859650A</vt:lpstr>
      <vt:lpstr>A124859650A_Data</vt:lpstr>
      <vt:lpstr>A124859650A_Latest</vt:lpstr>
      <vt:lpstr>A124859654K</vt:lpstr>
      <vt:lpstr>A124859654K_Data</vt:lpstr>
      <vt:lpstr>A124859654K_Latest</vt:lpstr>
      <vt:lpstr>A124859658V</vt:lpstr>
      <vt:lpstr>A124859658V_Data</vt:lpstr>
      <vt:lpstr>A124859658V_Latest</vt:lpstr>
      <vt:lpstr>A124859662K</vt:lpstr>
      <vt:lpstr>A124859662K_Data</vt:lpstr>
      <vt:lpstr>A124859662K_Latest</vt:lpstr>
      <vt:lpstr>A124859666V</vt:lpstr>
      <vt:lpstr>A124859666V_Data</vt:lpstr>
      <vt:lpstr>A124859666V_Latest</vt:lpstr>
      <vt:lpstr>A124859670K</vt:lpstr>
      <vt:lpstr>A124859670K_Data</vt:lpstr>
      <vt:lpstr>A124859670K_Latest</vt:lpstr>
      <vt:lpstr>A124859674V</vt:lpstr>
      <vt:lpstr>A124859674V_Data</vt:lpstr>
      <vt:lpstr>A124859674V_Latest</vt:lpstr>
      <vt:lpstr>A124859678C</vt:lpstr>
      <vt:lpstr>A124859678C_Data</vt:lpstr>
      <vt:lpstr>A124859678C_Latest</vt:lpstr>
      <vt:lpstr>Date_Range</vt:lpstr>
      <vt:lpstr>Date_Range_Data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Scott Marley</cp:lastModifiedBy>
  <dcterms:created xsi:type="dcterms:W3CDTF">2022-08-18T11:34:56Z</dcterms:created>
  <dcterms:modified xsi:type="dcterms:W3CDTF">2022-09-06T08:56:01Z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2022-08-18T12:12:51Z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c4ac23f9-32e0-42b3-a0a9-6308ff29d335</vt:lpwstr>
  </property>
  <property fmtid="{D5CDD505-2E9C-101B-9397-08002B2CF9AE}" pid="8" name="MSIP_Label_c8e5a7ee-c283-40b0-98eb-fa437df4c031_ContentBits">
    <vt:lpwstr>0</vt:lpwstr>
  </property>
</Properties>
</file>