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Labour Sup Suvys\HSF\Families data\Table_outputs\2022\Final\"/>
    </mc:Choice>
  </mc:AlternateContent>
  <xr:revisionPtr revIDLastSave="0" documentId="13_ncr:1_{F746F0BE-2A30-476B-8433-E3273BF5335D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Contents" sheetId="4" r:id="rId1"/>
    <sheet name="Table 6.1" sheetId="5" r:id="rId2"/>
    <sheet name="Table 6.2" sheetId="6" r:id="rId3"/>
    <sheet name="Index" sheetId="3" r:id="rId4"/>
    <sheet name="Data1" sheetId="1" r:id="rId5"/>
  </sheets>
  <definedNames>
    <definedName name="_xlnm._FilterDatabase" localSheetId="4" hidden="1">Data1!$B$10:$B$38</definedName>
    <definedName name="A124854178T">#REF!,#REF!</definedName>
    <definedName name="A124854178T_Data">#REF!</definedName>
    <definedName name="A124854178T_Latest">#REF!</definedName>
    <definedName name="A124854182J">#REF!,#REF!</definedName>
    <definedName name="A124854182J_Data">#REF!</definedName>
    <definedName name="A124854182J_Latest">#REF!</definedName>
    <definedName name="A124854186T">#REF!,#REF!</definedName>
    <definedName name="A124854186T_Data">#REF!</definedName>
    <definedName name="A124854186T_Latest">#REF!</definedName>
    <definedName name="A124854190J">#REF!,#REF!</definedName>
    <definedName name="A124854190J_Data">#REF!</definedName>
    <definedName name="A124854190J_Latest">#REF!</definedName>
    <definedName name="A124854194T">#REF!,#REF!</definedName>
    <definedName name="A124854194T_Data">#REF!</definedName>
    <definedName name="A124854194T_Latest">#REF!</definedName>
    <definedName name="A124854198A">#REF!,#REF!</definedName>
    <definedName name="A124854198A_Data">#REF!</definedName>
    <definedName name="A124854198A_Latest">#REF!</definedName>
    <definedName name="A124854202F">#REF!,#REF!</definedName>
    <definedName name="A124854202F_Data">#REF!</definedName>
    <definedName name="A124854202F_Latest">#REF!</definedName>
    <definedName name="A124854206R">#REF!,#REF!</definedName>
    <definedName name="A124854206R_Data">#REF!</definedName>
    <definedName name="A124854206R_Latest">#REF!</definedName>
    <definedName name="A124854210F">#REF!,#REF!</definedName>
    <definedName name="A124854210F_Data">#REF!</definedName>
    <definedName name="A124854210F_Latest">#REF!</definedName>
    <definedName name="A124854214R">#REF!,#REF!</definedName>
    <definedName name="A124854214R_Data">#REF!</definedName>
    <definedName name="A124854214R_Latest">#REF!</definedName>
    <definedName name="A124854218X">#REF!,#REF!</definedName>
    <definedName name="A124854218X_Data">#REF!</definedName>
    <definedName name="A124854218X_Latest">#REF!</definedName>
    <definedName name="A124854222R">#REF!,#REF!</definedName>
    <definedName name="A124854222R_Data">#REF!</definedName>
    <definedName name="A124854222R_Latest">#REF!</definedName>
    <definedName name="A124854226X">#REF!,#REF!</definedName>
    <definedName name="A124854226X_Data">#REF!</definedName>
    <definedName name="A124854226X_Latest">#REF!</definedName>
    <definedName name="A124854230R">#REF!,#REF!</definedName>
    <definedName name="A124854230R_Data">#REF!</definedName>
    <definedName name="A124854230R_Latest">#REF!</definedName>
    <definedName name="A124854234X">#REF!,#REF!</definedName>
    <definedName name="A124854234X_Data">#REF!</definedName>
    <definedName name="A124854234X_Latest">#REF!</definedName>
    <definedName name="A124854238J">#REF!,#REF!</definedName>
    <definedName name="A124854238J_Data">#REF!</definedName>
    <definedName name="A124854238J_Latest">#REF!</definedName>
    <definedName name="A124854242X">#REF!,#REF!</definedName>
    <definedName name="A124854242X_Data">#REF!</definedName>
    <definedName name="A124854242X_Latest">#REF!</definedName>
    <definedName name="A124854246J">#REF!,#REF!</definedName>
    <definedName name="A124854246J_Data">#REF!</definedName>
    <definedName name="A124854246J_Latest">#REF!</definedName>
    <definedName name="A124854250X">#REF!,#REF!</definedName>
    <definedName name="A124854250X_Data">#REF!</definedName>
    <definedName name="A124854250X_Latest">#REF!</definedName>
    <definedName name="A124854254J">#REF!,#REF!</definedName>
    <definedName name="A124854254J_Data">#REF!</definedName>
    <definedName name="A124854254J_Latest">#REF!</definedName>
    <definedName name="A124854258T">#REF!,#REF!</definedName>
    <definedName name="A124854258T_Data">#REF!</definedName>
    <definedName name="A124854258T_Latest">#REF!</definedName>
    <definedName name="A124854262J">#REF!,#REF!</definedName>
    <definedName name="A124854262J_Data">#REF!</definedName>
    <definedName name="A124854262J_Latest">#REF!</definedName>
    <definedName name="A124854266T">#REF!,#REF!</definedName>
    <definedName name="A124854266T_Data">#REF!</definedName>
    <definedName name="A124854266T_Latest">#REF!</definedName>
    <definedName name="A124854270J">#REF!,#REF!</definedName>
    <definedName name="A124854270J_Data">#REF!</definedName>
    <definedName name="A124854270J_Latest">#REF!</definedName>
    <definedName name="A124854274T">#REF!,#REF!</definedName>
    <definedName name="A124854274T_Data">#REF!</definedName>
    <definedName name="A124854274T_Latest">#REF!</definedName>
    <definedName name="A124854278A">#REF!,#REF!</definedName>
    <definedName name="A124854278A_Data">#REF!</definedName>
    <definedName name="A124854278A_Latest">#REF!</definedName>
    <definedName name="A124854538K">#REF!,#REF!</definedName>
    <definedName name="A124854538K_Data">#REF!</definedName>
    <definedName name="A124854538K_Latest">#REF!</definedName>
    <definedName name="A124854542A">#REF!,#REF!</definedName>
    <definedName name="A124854542A_Data">#REF!</definedName>
    <definedName name="A124854542A_Latest">#REF!</definedName>
    <definedName name="A124854546K">#REF!,#REF!</definedName>
    <definedName name="A124854546K_Data">#REF!</definedName>
    <definedName name="A124854546K_Latest">#REF!</definedName>
    <definedName name="A124854550A">#REF!,#REF!</definedName>
    <definedName name="A124854550A_Data">#REF!</definedName>
    <definedName name="A124854550A_Latest">#REF!</definedName>
    <definedName name="A124854554K">#REF!,#REF!</definedName>
    <definedName name="A124854554K_Data">#REF!</definedName>
    <definedName name="A124854554K_Latest">#REF!</definedName>
    <definedName name="A124854558V">#REF!,#REF!</definedName>
    <definedName name="A124854558V_Data">#REF!</definedName>
    <definedName name="A124854558V_Latest">#REF!</definedName>
    <definedName name="A124854562K">#REF!,#REF!</definedName>
    <definedName name="A124854562K_Data">#REF!</definedName>
    <definedName name="A124854562K_Latest">#REF!</definedName>
    <definedName name="A124854566V">#REF!,#REF!</definedName>
    <definedName name="A124854566V_Data">#REF!</definedName>
    <definedName name="A124854566V_Latest">#REF!</definedName>
    <definedName name="A124854570K">#REF!,#REF!</definedName>
    <definedName name="A124854570K_Data">#REF!</definedName>
    <definedName name="A124854570K_Latest">#REF!</definedName>
    <definedName name="A124854574V">#REF!,#REF!</definedName>
    <definedName name="A124854574V_Data">#REF!</definedName>
    <definedName name="A124854574V_Latest">#REF!</definedName>
    <definedName name="A124854578C">#REF!,#REF!</definedName>
    <definedName name="A124854578C_Data">#REF!</definedName>
    <definedName name="A124854578C_Latest">#REF!</definedName>
    <definedName name="A124854582V">#REF!,#REF!</definedName>
    <definedName name="A124854582V_Data">#REF!</definedName>
    <definedName name="A124854582V_Latest">#REF!</definedName>
    <definedName name="A124854586C">#REF!,#REF!</definedName>
    <definedName name="A124854586C_Data">#REF!</definedName>
    <definedName name="A124854586C_Latest">#REF!</definedName>
    <definedName name="A124854590V">#REF!,#REF!</definedName>
    <definedName name="A124854590V_Data">#REF!</definedName>
    <definedName name="A124854590V_Latest">#REF!</definedName>
    <definedName name="A124854594C">#REF!,#REF!</definedName>
    <definedName name="A124854594C_Data">#REF!</definedName>
    <definedName name="A124854594C_Latest">#REF!</definedName>
    <definedName name="A124854598L">#REF!,#REF!</definedName>
    <definedName name="A124854598L_Data">#REF!</definedName>
    <definedName name="A124854598L_Latest">#REF!</definedName>
    <definedName name="A124854602T">#REF!,#REF!</definedName>
    <definedName name="A124854602T_Data">#REF!</definedName>
    <definedName name="A124854602T_Latest">#REF!</definedName>
    <definedName name="A124854606A">#REF!,#REF!</definedName>
    <definedName name="A124854606A_Data">#REF!</definedName>
    <definedName name="A124854606A_Latest">#REF!</definedName>
    <definedName name="A124854610T">#REF!,#REF!</definedName>
    <definedName name="A124854610T_Data">#REF!</definedName>
    <definedName name="A124854610T_Latest">#REF!</definedName>
    <definedName name="A124854614A">#REF!,#REF!</definedName>
    <definedName name="A124854614A_Data">#REF!</definedName>
    <definedName name="A124854614A_Latest">#REF!</definedName>
    <definedName name="A124854618K">#REF!,#REF!</definedName>
    <definedName name="A124854618K_Data">#REF!</definedName>
    <definedName name="A124854618K_Latest">#REF!</definedName>
    <definedName name="A124854622A">#REF!,#REF!</definedName>
    <definedName name="A124854622A_Data">#REF!</definedName>
    <definedName name="A124854622A_Latest">#REF!</definedName>
    <definedName name="A124854626K">#REF!,#REF!</definedName>
    <definedName name="A124854626K_Data">#REF!</definedName>
    <definedName name="A124854626K_Latest">#REF!</definedName>
    <definedName name="A124854630A">#REF!,#REF!</definedName>
    <definedName name="A124854630A_Data">#REF!</definedName>
    <definedName name="A124854630A_Latest">#REF!</definedName>
    <definedName name="A124854634K">#REF!,#REF!</definedName>
    <definedName name="A124854634K_Data">#REF!</definedName>
    <definedName name="A124854634K_Latest">#REF!</definedName>
    <definedName name="A124854638V">#REF!,#REF!</definedName>
    <definedName name="A124854638V_Data">#REF!</definedName>
    <definedName name="A124854638V_Latest">#REF!</definedName>
    <definedName name="A124854642K">#REF!,#REF!</definedName>
    <definedName name="A124854642K_Data">#REF!</definedName>
    <definedName name="A124854642K_Latest">#REF!</definedName>
    <definedName name="A124854646V">#REF!,#REF!</definedName>
    <definedName name="A124854646V_Data">#REF!</definedName>
    <definedName name="A124854646V_Latest">#REF!</definedName>
    <definedName name="A124854650K">#REF!,#REF!</definedName>
    <definedName name="A124854650K_Data">#REF!</definedName>
    <definedName name="A124854650K_Latest">#REF!</definedName>
    <definedName name="A124854654V">#REF!,#REF!</definedName>
    <definedName name="A124854654V_Data">#REF!</definedName>
    <definedName name="A124854654V_Latest">#REF!</definedName>
    <definedName name="A124854658C">#REF!,#REF!</definedName>
    <definedName name="A124854658C_Data">#REF!</definedName>
    <definedName name="A124854658C_Latest">#REF!</definedName>
    <definedName name="A124854662V">#REF!,#REF!</definedName>
    <definedName name="A124854662V_Data">#REF!</definedName>
    <definedName name="A124854662V_Latest">#REF!</definedName>
    <definedName name="A124854666C">#REF!,#REF!</definedName>
    <definedName name="A124854666C_Data">#REF!</definedName>
    <definedName name="A124854666C_Latest">#REF!</definedName>
    <definedName name="A124854670V">#REF!,#REF!</definedName>
    <definedName name="A124854670V_Data">#REF!</definedName>
    <definedName name="A124854670V_Latest">#REF!</definedName>
    <definedName name="A124854674C">#REF!,#REF!</definedName>
    <definedName name="A124854674C_Data">#REF!</definedName>
    <definedName name="A124854674C_Latest">#REF!</definedName>
    <definedName name="A124854678L">#REF!,#REF!</definedName>
    <definedName name="A124854678L_Data">#REF!</definedName>
    <definedName name="A124854678L_Latest">#REF!</definedName>
    <definedName name="A124856538W">#REF!,#REF!</definedName>
    <definedName name="A124856538W_Data">#REF!</definedName>
    <definedName name="A124856538W_Latest">#REF!</definedName>
    <definedName name="A124856542L">#REF!,#REF!</definedName>
    <definedName name="A124856542L_Data">#REF!</definedName>
    <definedName name="A124856542L_Latest">#REF!</definedName>
    <definedName name="A124856546W">#REF!,#REF!</definedName>
    <definedName name="A124856546W_Data">#REF!</definedName>
    <definedName name="A124856546W_Latest">#REF!</definedName>
    <definedName name="A124856550L">#REF!,#REF!</definedName>
    <definedName name="A124856550L_Data">#REF!</definedName>
    <definedName name="A124856550L_Latest">#REF!</definedName>
    <definedName name="A124856554W">#REF!,#REF!</definedName>
    <definedName name="A124856554W_Data">#REF!</definedName>
    <definedName name="A124856554W_Latest">#REF!</definedName>
    <definedName name="A124856558F">#REF!,#REF!</definedName>
    <definedName name="A124856558F_Data">#REF!</definedName>
    <definedName name="A124856558F_Latest">#REF!</definedName>
    <definedName name="A124856562W">#REF!,#REF!</definedName>
    <definedName name="A124856562W_Data">#REF!</definedName>
    <definedName name="A124856562W_Latest">#REF!</definedName>
    <definedName name="A124856566F">#REF!,#REF!</definedName>
    <definedName name="A124856566F_Data">#REF!</definedName>
    <definedName name="A124856566F_Latest">#REF!</definedName>
    <definedName name="A124856570W">#REF!,#REF!</definedName>
    <definedName name="A124856570W_Data">#REF!</definedName>
    <definedName name="A124856570W_Latest">#REF!</definedName>
    <definedName name="A124856574F">#REF!,#REF!</definedName>
    <definedName name="A124856574F_Data">#REF!</definedName>
    <definedName name="A124856574F_Latest">#REF!</definedName>
    <definedName name="A124856578R">#REF!,#REF!</definedName>
    <definedName name="A124856578R_Data">#REF!</definedName>
    <definedName name="A124856578R_Latest">#REF!</definedName>
    <definedName name="A124856582F">#REF!,#REF!</definedName>
    <definedName name="A124856582F_Data">#REF!</definedName>
    <definedName name="A124856582F_Latest">#REF!</definedName>
    <definedName name="A124856586R">#REF!,#REF!</definedName>
    <definedName name="A124856586R_Data">#REF!</definedName>
    <definedName name="A124856586R_Latest">#REF!</definedName>
    <definedName name="A124856590F">#REF!,#REF!</definedName>
    <definedName name="A124856590F_Data">#REF!</definedName>
    <definedName name="A124856590F_Latest">#REF!</definedName>
    <definedName name="A124856594R">#REF!,#REF!</definedName>
    <definedName name="A124856594R_Data">#REF!</definedName>
    <definedName name="A124856594R_Latest">#REF!</definedName>
    <definedName name="A124856598X">#REF!,#REF!</definedName>
    <definedName name="A124856598X_Data">#REF!</definedName>
    <definedName name="A124856598X_Latest">#REF!</definedName>
    <definedName name="A124856602C">#REF!,#REF!</definedName>
    <definedName name="A124856602C_Data">#REF!</definedName>
    <definedName name="A124856602C_Latest">#REF!</definedName>
    <definedName name="A124856606L">#REF!,#REF!</definedName>
    <definedName name="A124856606L_Data">#REF!</definedName>
    <definedName name="A124856606L_Latest">#REF!</definedName>
    <definedName name="A124856610C">#REF!,#REF!</definedName>
    <definedName name="A124856610C_Data">#REF!</definedName>
    <definedName name="A124856610C_Latest">#REF!</definedName>
    <definedName name="A124856614L">#REF!,#REF!</definedName>
    <definedName name="A124856614L_Data">#REF!</definedName>
    <definedName name="A124856614L_Latest">#REF!</definedName>
    <definedName name="A124856618W">#REF!,#REF!</definedName>
    <definedName name="A124856618W_Data">#REF!</definedName>
    <definedName name="A124856618W_Latest">#REF!</definedName>
    <definedName name="A124856622L">#REF!,#REF!</definedName>
    <definedName name="A124856622L_Data">#REF!</definedName>
    <definedName name="A124856622L_Latest">#REF!</definedName>
    <definedName name="A124856626W">#REF!,#REF!</definedName>
    <definedName name="A124856626W_Data">#REF!</definedName>
    <definedName name="A124856626W_Latest">#REF!</definedName>
    <definedName name="A124856630L">#REF!,#REF!</definedName>
    <definedName name="A124856630L_Data">#REF!</definedName>
    <definedName name="A124856630L_Latest">#REF!</definedName>
    <definedName name="A124856634W">#REF!,#REF!</definedName>
    <definedName name="A124856634W_Data">#REF!</definedName>
    <definedName name="A124856634W_Latest">#REF!</definedName>
    <definedName name="A124856638F">#REF!,#REF!</definedName>
    <definedName name="A124856638F_Data">#REF!</definedName>
    <definedName name="A124856638F_Latest">#REF!</definedName>
    <definedName name="A124856642W">#REF!,#REF!</definedName>
    <definedName name="A124856642W_Data">#REF!</definedName>
    <definedName name="A124856642W_Latest">#REF!</definedName>
    <definedName name="A124856646F">#REF!,#REF!</definedName>
    <definedName name="A124856646F_Data">#REF!</definedName>
    <definedName name="A124856646F_Latest">#REF!</definedName>
    <definedName name="A124856650W">#REF!,#REF!</definedName>
    <definedName name="A124856650W_Data">#REF!</definedName>
    <definedName name="A124856650W_Latest">#REF!</definedName>
    <definedName name="A124856654F">#REF!,#REF!</definedName>
    <definedName name="A124856654F_Data">#REF!</definedName>
    <definedName name="A124856654F_Latest">#REF!</definedName>
    <definedName name="A124856658R">#REF!,#REF!</definedName>
    <definedName name="A124856658R_Data">#REF!</definedName>
    <definedName name="A124856658R_Latest">#REF!</definedName>
    <definedName name="A124856662F">#REF!,#REF!</definedName>
    <definedName name="A124856662F_Data">#REF!</definedName>
    <definedName name="A124856662F_Latest">#REF!</definedName>
    <definedName name="A124856666R">#REF!,#REF!</definedName>
    <definedName name="A124856666R_Data">#REF!</definedName>
    <definedName name="A124856666R_Latest">#REF!</definedName>
    <definedName name="A124856670F">#REF!,#REF!</definedName>
    <definedName name="A124856670F_Data">#REF!</definedName>
    <definedName name="A124856670F_Latest">#REF!</definedName>
    <definedName name="A124856674R">#REF!,#REF!</definedName>
    <definedName name="A124856674R_Data">#REF!</definedName>
    <definedName name="A124856674R_Latest">#REF!</definedName>
    <definedName name="A124856678X">#REF!,#REF!</definedName>
    <definedName name="A124856678X_Data">#REF!</definedName>
    <definedName name="A124856678X_Latest">#REF!</definedName>
    <definedName name="A124856682R">#REF!,#REF!</definedName>
    <definedName name="A124856682R_Data">#REF!</definedName>
    <definedName name="A124856682R_Latest">#REF!</definedName>
    <definedName name="A124856686X">#REF!,#REF!</definedName>
    <definedName name="A124856686X_Data">#REF!</definedName>
    <definedName name="A124856686X_Latest">#REF!</definedName>
    <definedName name="A124856690R">#REF!,#REF!</definedName>
    <definedName name="A124856690R_Data">#REF!</definedName>
    <definedName name="A124856690R_Latest">#REF!</definedName>
    <definedName name="A124856694X">#REF!,#REF!</definedName>
    <definedName name="A124856694X_Data">#REF!</definedName>
    <definedName name="A124856694X_Latest">#REF!</definedName>
    <definedName name="A124856698J">#REF!,#REF!</definedName>
    <definedName name="A124856698J_Data">#REF!</definedName>
    <definedName name="A124856698J_Latest">#REF!</definedName>
    <definedName name="A124856702L">#REF!,#REF!</definedName>
    <definedName name="A124856702L_Data">#REF!</definedName>
    <definedName name="A124856702L_Latest">#REF!</definedName>
    <definedName name="A124856706W">#REF!,#REF!</definedName>
    <definedName name="A124856706W_Data">#REF!</definedName>
    <definedName name="A124856706W_Latest">#REF!</definedName>
    <definedName name="A124856710L">#REF!,#REF!</definedName>
    <definedName name="A124856710L_Data">#REF!</definedName>
    <definedName name="A124856710L_Latest">#REF!</definedName>
    <definedName name="A124856714W">#REF!,#REF!</definedName>
    <definedName name="A124856714W_Data">#REF!</definedName>
    <definedName name="A124856714W_Latest">#REF!</definedName>
    <definedName name="A124856718F">#REF!,#REF!</definedName>
    <definedName name="A124856718F_Data">#REF!</definedName>
    <definedName name="A124856718F_Latest">#REF!</definedName>
    <definedName name="A124856722W">#REF!,#REF!</definedName>
    <definedName name="A124856722W_Data">#REF!</definedName>
    <definedName name="A124856722W_Latest">#REF!</definedName>
    <definedName name="A124856726F">#REF!,#REF!</definedName>
    <definedName name="A124856726F_Data">#REF!</definedName>
    <definedName name="A124856726F_Latest">#REF!</definedName>
    <definedName name="A124856730W">#REF!,#REF!</definedName>
    <definedName name="A124856730W_Data">#REF!</definedName>
    <definedName name="A124856730W_Latest">#REF!</definedName>
    <definedName name="A124856734F">#REF!,#REF!</definedName>
    <definedName name="A124856734F_Data">#REF!</definedName>
    <definedName name="A124856734F_Latest">#REF!</definedName>
    <definedName name="A124856738R">#REF!,#REF!</definedName>
    <definedName name="A124856738R_Data">#REF!</definedName>
    <definedName name="A124856738R_Latest">#REF!</definedName>
    <definedName name="A124856742F">#REF!,#REF!</definedName>
    <definedName name="A124856742F_Data">#REF!</definedName>
    <definedName name="A124856742F_Latest">#REF!</definedName>
    <definedName name="A124856746R">#REF!,#REF!</definedName>
    <definedName name="A124856746R_Data">#REF!</definedName>
    <definedName name="A124856746R_Latest">#REF!</definedName>
    <definedName name="A124856750F">#REF!,#REF!</definedName>
    <definedName name="A124856750F_Data">#REF!</definedName>
    <definedName name="A124856750F_Latest">#REF!</definedName>
    <definedName name="A124856754R">#REF!,#REF!</definedName>
    <definedName name="A124856754R_Data">#REF!</definedName>
    <definedName name="A124856754R_Latest">#REF!</definedName>
    <definedName name="A124856758X">#REF!,#REF!</definedName>
    <definedName name="A124856758X_Data">#REF!</definedName>
    <definedName name="A124856758X_Latest">#REF!</definedName>
    <definedName name="A124856762R">#REF!,#REF!</definedName>
    <definedName name="A124856762R_Data">#REF!</definedName>
    <definedName name="A124856762R_Latest">#REF!</definedName>
    <definedName name="A124856766X">#REF!,#REF!</definedName>
    <definedName name="A124856766X_Data">#REF!</definedName>
    <definedName name="A124856766X_Latest">#REF!</definedName>
    <definedName name="A124856770R">#REF!,#REF!</definedName>
    <definedName name="A124856770R_Data">#REF!</definedName>
    <definedName name="A124856770R_Latest">#REF!</definedName>
    <definedName name="A124856774X">#REF!,#REF!</definedName>
    <definedName name="A124856774X_Data">#REF!</definedName>
    <definedName name="A124856774X_Latest">#REF!</definedName>
    <definedName name="A124856778J">#REF!,#REF!</definedName>
    <definedName name="A124856778J_Data">#REF!</definedName>
    <definedName name="A124856778J_Latest">#REF!</definedName>
    <definedName name="A124856782X">#REF!,#REF!</definedName>
    <definedName name="A124856782X_Data">#REF!</definedName>
    <definedName name="A124856782X_Latest">#REF!</definedName>
    <definedName name="A124856786J">#REF!,#REF!</definedName>
    <definedName name="A124856786J_Data">#REF!</definedName>
    <definedName name="A124856786J_Latest">#REF!</definedName>
    <definedName name="A124856790X">#REF!,#REF!</definedName>
    <definedName name="A124856790X_Data">#REF!</definedName>
    <definedName name="A124856790X_Latest">#REF!</definedName>
    <definedName name="A124856794J">#REF!,#REF!</definedName>
    <definedName name="A124856794J_Data">#REF!</definedName>
    <definedName name="A124856794J_Latest">#REF!</definedName>
    <definedName name="A124856798T">#REF!,#REF!</definedName>
    <definedName name="A124856798T_Data">#REF!</definedName>
    <definedName name="A124856798T_Latest">#REF!</definedName>
    <definedName name="A124856802W">#REF!,#REF!</definedName>
    <definedName name="A124856802W_Data">#REF!</definedName>
    <definedName name="A124856802W_Latest">#REF!</definedName>
    <definedName name="A124856806F">#REF!,#REF!</definedName>
    <definedName name="A124856806F_Data">#REF!</definedName>
    <definedName name="A124856806F_Latest">#REF!</definedName>
    <definedName name="A124856810W">#REF!,#REF!</definedName>
    <definedName name="A124856810W_Data">#REF!</definedName>
    <definedName name="A124856810W_Latest">#REF!</definedName>
    <definedName name="A124856814F">#REF!,#REF!</definedName>
    <definedName name="A124856814F_Data">#REF!</definedName>
    <definedName name="A124856814F_Latest">#REF!</definedName>
    <definedName name="A124856818R">#REF!,#REF!</definedName>
    <definedName name="A124856818R_Data">#REF!</definedName>
    <definedName name="A124856818R_Latest">#REF!</definedName>
    <definedName name="A124856822F">#REF!,#REF!</definedName>
    <definedName name="A124856822F_Data">#REF!</definedName>
    <definedName name="A124856822F_Latest">#REF!</definedName>
    <definedName name="A124856826R">#REF!,#REF!</definedName>
    <definedName name="A124856826R_Data">#REF!</definedName>
    <definedName name="A124856826R_Latest">#REF!</definedName>
    <definedName name="A124856830F">#REF!,#REF!</definedName>
    <definedName name="A124856830F_Data">#REF!</definedName>
    <definedName name="A124856830F_Latest">#REF!</definedName>
    <definedName name="A124856834R">#REF!,#REF!</definedName>
    <definedName name="A124856834R_Data">#REF!</definedName>
    <definedName name="A124856834R_Latest">#REF!</definedName>
    <definedName name="A124856838X">#REF!,#REF!</definedName>
    <definedName name="A124856838X_Data">#REF!</definedName>
    <definedName name="A124856838X_Latest">#REF!</definedName>
    <definedName name="A124856842R">#REF!,#REF!</definedName>
    <definedName name="A124856842R_Data">#REF!</definedName>
    <definedName name="A124856842R_Latest">#REF!</definedName>
    <definedName name="A124856846X">#REF!,#REF!</definedName>
    <definedName name="A124856846X_Data">#REF!</definedName>
    <definedName name="A124856846X_Latest">#REF!</definedName>
    <definedName name="A124856850R">#REF!,#REF!</definedName>
    <definedName name="A124856850R_Data">#REF!</definedName>
    <definedName name="A124856850R_Latest">#REF!</definedName>
    <definedName name="A124856854X">#REF!,#REF!</definedName>
    <definedName name="A124856854X_Data">#REF!</definedName>
    <definedName name="A124856854X_Latest">#REF!</definedName>
    <definedName name="A124856858J">#REF!,#REF!</definedName>
    <definedName name="A124856858J_Data">#REF!</definedName>
    <definedName name="A124856858J_Latest">#REF!</definedName>
    <definedName name="A124856862X">#REF!,#REF!</definedName>
    <definedName name="A124856862X_Data">#REF!</definedName>
    <definedName name="A124856862X_Latest">#REF!</definedName>
    <definedName name="A124856866J">#REF!,#REF!</definedName>
    <definedName name="A124856866J_Data">#REF!</definedName>
    <definedName name="A124856866J_Latest">#REF!</definedName>
    <definedName name="A124856870X">#REF!,#REF!</definedName>
    <definedName name="A124856870X_Data">#REF!</definedName>
    <definedName name="A124856870X_Latest">#REF!</definedName>
    <definedName name="A124856874J">#REF!,#REF!</definedName>
    <definedName name="A124856874J_Data">#REF!</definedName>
    <definedName name="A124856874J_Latest">#REF!</definedName>
    <definedName name="A124856878T">#REF!,#REF!</definedName>
    <definedName name="A124856878T_Data">#REF!</definedName>
    <definedName name="A124856878T_Latest">#REF!</definedName>
    <definedName name="A124856882J">#REF!,#REF!</definedName>
    <definedName name="A124856882J_Data">#REF!</definedName>
    <definedName name="A124856882J_Latest">#REF!</definedName>
    <definedName name="A124856886T">#REF!,#REF!</definedName>
    <definedName name="A124856886T_Data">#REF!</definedName>
    <definedName name="A124856886T_Latest">#REF!</definedName>
    <definedName name="A124856890J">#REF!,#REF!</definedName>
    <definedName name="A124856890J_Data">#REF!</definedName>
    <definedName name="A124856890J_Latest">#REF!</definedName>
    <definedName name="A124856894T">#REF!,#REF!</definedName>
    <definedName name="A124856894T_Data">#REF!</definedName>
    <definedName name="A124856894T_Latest">#REF!</definedName>
    <definedName name="A124856898A">#REF!,#REF!</definedName>
    <definedName name="A124856898A_Data">#REF!</definedName>
    <definedName name="A124856898A_Latest">#REF!</definedName>
    <definedName name="A124856902F">#REF!,#REF!</definedName>
    <definedName name="A124856902F_Data">#REF!</definedName>
    <definedName name="A124856902F_Latest">#REF!</definedName>
    <definedName name="A124856906R">#REF!,#REF!</definedName>
    <definedName name="A124856906R_Data">#REF!</definedName>
    <definedName name="A124856906R_Latest">#REF!</definedName>
    <definedName name="A124856910F">#REF!,#REF!</definedName>
    <definedName name="A124856910F_Data">#REF!</definedName>
    <definedName name="A124856910F_Latest">#REF!</definedName>
    <definedName name="A124856914R">#REF!,#REF!</definedName>
    <definedName name="A124856914R_Data">#REF!</definedName>
    <definedName name="A124856914R_Latest">#REF!</definedName>
    <definedName name="A124856918X">#REF!,#REF!</definedName>
    <definedName name="A124856918X_Data">#REF!</definedName>
    <definedName name="A124856918X_Latest">#REF!</definedName>
    <definedName name="A124856922R">#REF!,#REF!</definedName>
    <definedName name="A124856922R_Data">#REF!</definedName>
    <definedName name="A124856922R_Latest">#REF!</definedName>
    <definedName name="A124856926X">#REF!,#REF!</definedName>
    <definedName name="A124856926X_Data">#REF!</definedName>
    <definedName name="A124856926X_Latest">#REF!</definedName>
    <definedName name="A124856930R">#REF!,#REF!</definedName>
    <definedName name="A124856930R_Data">#REF!</definedName>
    <definedName name="A124856930R_Latest">#REF!</definedName>
    <definedName name="A124856934X">#REF!,#REF!</definedName>
    <definedName name="A124856934X_Data">#REF!</definedName>
    <definedName name="A124856934X_Latest">#REF!</definedName>
    <definedName name="A124856938J">#REF!,#REF!</definedName>
    <definedName name="A124856938J_Data">#REF!</definedName>
    <definedName name="A124856938J_Latest">#REF!</definedName>
    <definedName name="A124856942X">#REF!,#REF!</definedName>
    <definedName name="A124856942X_Data">#REF!</definedName>
    <definedName name="A124856942X_Latest">#REF!</definedName>
    <definedName name="A124856946J">#REF!,#REF!</definedName>
    <definedName name="A124856946J_Data">#REF!</definedName>
    <definedName name="A124856946J_Latest">#REF!</definedName>
    <definedName name="A124856950X">#REF!,#REF!</definedName>
    <definedName name="A124856950X_Data">#REF!</definedName>
    <definedName name="A124856950X_Latest">#REF!</definedName>
    <definedName name="A124856954J">#REF!,#REF!</definedName>
    <definedName name="A124856954J_Data">#REF!</definedName>
    <definedName name="A124856954J_Latest">#REF!</definedName>
    <definedName name="A124856958T">#REF!,#REF!</definedName>
    <definedName name="A124856958T_Data">#REF!</definedName>
    <definedName name="A124856958T_Latest">#REF!</definedName>
    <definedName name="A124856962J">#REF!,#REF!</definedName>
    <definedName name="A124856962J_Data">#REF!</definedName>
    <definedName name="A124856962J_Latest">#REF!</definedName>
    <definedName name="A124856966T">#REF!,#REF!</definedName>
    <definedName name="A124856966T_Data">#REF!</definedName>
    <definedName name="A124856966T_Latest">#REF!</definedName>
    <definedName name="A124856970J">#REF!,#REF!</definedName>
    <definedName name="A124856970J_Data">#REF!</definedName>
    <definedName name="A124856970J_Latest">#REF!</definedName>
    <definedName name="A124856974T">#REF!,#REF!</definedName>
    <definedName name="A124856974T_Data">#REF!</definedName>
    <definedName name="A124856974T_Latest">#REF!</definedName>
    <definedName name="A124856978A">#REF!,#REF!</definedName>
    <definedName name="A124856978A_Data">#REF!</definedName>
    <definedName name="A124856978A_Latest">#REF!</definedName>
    <definedName name="A124856982T">#REF!,#REF!</definedName>
    <definedName name="A124856982T_Data">#REF!</definedName>
    <definedName name="A124856982T_Latest">#REF!</definedName>
    <definedName name="A124856986A">#REF!,#REF!</definedName>
    <definedName name="A124856986A_Data">#REF!</definedName>
    <definedName name="A124856986A_Latest">#REF!</definedName>
    <definedName name="A124856990T">#REF!,#REF!</definedName>
    <definedName name="A124856990T_Data">#REF!</definedName>
    <definedName name="A124856990T_Latest">#REF!</definedName>
    <definedName name="A124856994A">#REF!,#REF!</definedName>
    <definedName name="A124856994A_Data">#REF!</definedName>
    <definedName name="A124856994A_Latest">#REF!</definedName>
    <definedName name="A124856998K">#REF!,#REF!</definedName>
    <definedName name="A124856998K_Data">#REF!</definedName>
    <definedName name="A124856998K_Latest">#REF!</definedName>
    <definedName name="A124857002T">#REF!,#REF!</definedName>
    <definedName name="A124857002T_Data">#REF!</definedName>
    <definedName name="A124857002T_Latest">#REF!</definedName>
    <definedName name="A124857006A">#REF!,#REF!</definedName>
    <definedName name="A124857006A_Data">#REF!</definedName>
    <definedName name="A124857006A_Latest">#REF!</definedName>
    <definedName name="A124857010T">#REF!,#REF!</definedName>
    <definedName name="A124857010T_Data">#REF!</definedName>
    <definedName name="A124857010T_Latest">#REF!</definedName>
    <definedName name="A124857014A">#REF!,#REF!</definedName>
    <definedName name="A124857014A_Data">#REF!</definedName>
    <definedName name="A124857014A_Latest">#REF!</definedName>
    <definedName name="A124857018K">#REF!,#REF!</definedName>
    <definedName name="A124857018K_Data">#REF!</definedName>
    <definedName name="A124857018K_Latest">#REF!</definedName>
    <definedName name="A124857022A">#REF!,#REF!</definedName>
    <definedName name="A124857022A_Data">#REF!</definedName>
    <definedName name="A124857022A_Latest">#REF!</definedName>
    <definedName name="A124857026K">#REF!,#REF!</definedName>
    <definedName name="A124857026K_Data">#REF!</definedName>
    <definedName name="A124857026K_Latest">#REF!</definedName>
    <definedName name="A124857030A">#REF!,#REF!</definedName>
    <definedName name="A124857030A_Data">#REF!</definedName>
    <definedName name="A124857030A_Latest">#REF!</definedName>
    <definedName name="A124857034K">#REF!,#REF!</definedName>
    <definedName name="A124857034K_Data">#REF!</definedName>
    <definedName name="A124857034K_Latest">#REF!</definedName>
    <definedName name="A124857038V">#REF!,#REF!</definedName>
    <definedName name="A124857038V_Data">#REF!</definedName>
    <definedName name="A124857038V_Latest">#REF!</definedName>
    <definedName name="A124857042K">#REF!,#REF!</definedName>
    <definedName name="A124857042K_Data">#REF!</definedName>
    <definedName name="A124857042K_Latest">#REF!</definedName>
    <definedName name="A124857046V">#REF!,#REF!</definedName>
    <definedName name="A124857046V_Data">#REF!</definedName>
    <definedName name="A124857046V_Latest">#REF!</definedName>
    <definedName name="A124857050K">#REF!,#REF!</definedName>
    <definedName name="A124857050K_Data">#REF!</definedName>
    <definedName name="A124857050K_Latest">#REF!</definedName>
    <definedName name="A124857054V">#REF!,#REF!</definedName>
    <definedName name="A124857054V_Data">#REF!</definedName>
    <definedName name="A124857054V_Latest">#REF!</definedName>
    <definedName name="A124857058C">#REF!,#REF!</definedName>
    <definedName name="A124857058C_Data">#REF!</definedName>
    <definedName name="A124857058C_Latest">#REF!</definedName>
    <definedName name="A124857062V">#REF!,#REF!</definedName>
    <definedName name="A124857062V_Data">#REF!</definedName>
    <definedName name="A124857062V_Latest">#REF!</definedName>
    <definedName name="A124857066C">#REF!,#REF!</definedName>
    <definedName name="A124857066C_Data">#REF!</definedName>
    <definedName name="A124857066C_Latest">#REF!</definedName>
    <definedName name="A124857070V">#REF!,#REF!</definedName>
    <definedName name="A124857070V_Data">#REF!</definedName>
    <definedName name="A124857070V_Latest">#REF!</definedName>
    <definedName name="A124857074C">#REF!,#REF!</definedName>
    <definedName name="A124857074C_Data">#REF!</definedName>
    <definedName name="A124857074C_Latest">#REF!</definedName>
    <definedName name="A124857078L">#REF!,#REF!</definedName>
    <definedName name="A124857078L_Data">#REF!</definedName>
    <definedName name="A124857078L_Latest">#REF!</definedName>
    <definedName name="A124857082C">#REF!,#REF!</definedName>
    <definedName name="A124857082C_Data">#REF!</definedName>
    <definedName name="A124857082C_Latest">#REF!</definedName>
    <definedName name="A124857086L">#REF!,#REF!</definedName>
    <definedName name="A124857086L_Data">#REF!</definedName>
    <definedName name="A124857086L_Latest">#REF!</definedName>
    <definedName name="A124857090C">#REF!,#REF!</definedName>
    <definedName name="A124857090C_Data">#REF!</definedName>
    <definedName name="A124857090C_Latest">#REF!</definedName>
    <definedName name="A124857094L">#REF!,#REF!</definedName>
    <definedName name="A124857094L_Data">#REF!</definedName>
    <definedName name="A124857094L_Latest">#REF!</definedName>
    <definedName name="A124857098W">#REF!,#REF!</definedName>
    <definedName name="A124857098W_Data">#REF!</definedName>
    <definedName name="A124857098W_Latest">#REF!</definedName>
    <definedName name="A124857102A">#REF!,#REF!</definedName>
    <definedName name="A124857102A_Data">#REF!</definedName>
    <definedName name="A124857102A_Latest">#REF!</definedName>
    <definedName name="A124857106K">#REF!,#REF!</definedName>
    <definedName name="A124857106K_Data">#REF!</definedName>
    <definedName name="A124857106K_Latest">#REF!</definedName>
    <definedName name="A124857110A">#REF!,#REF!</definedName>
    <definedName name="A124857110A_Data">#REF!</definedName>
    <definedName name="A124857110A_Latest">#REF!</definedName>
    <definedName name="A124857114K">#REF!,#REF!</definedName>
    <definedName name="A124857114K_Data">#REF!</definedName>
    <definedName name="A124857114K_Latest">#REF!</definedName>
    <definedName name="A124857118V">#REF!,#REF!</definedName>
    <definedName name="A124857118V_Data">#REF!</definedName>
    <definedName name="A124857118V_Latest">#REF!</definedName>
    <definedName name="A124857122K">#REF!,#REF!</definedName>
    <definedName name="A124857122K_Data">#REF!</definedName>
    <definedName name="A124857122K_Latest">#REF!</definedName>
    <definedName name="A124857126V">#REF!,#REF!</definedName>
    <definedName name="A124857126V_Data">#REF!</definedName>
    <definedName name="A124857126V_Latest">#REF!</definedName>
    <definedName name="A124857130K">#REF!,#REF!</definedName>
    <definedName name="A124857130K_Data">#REF!</definedName>
    <definedName name="A124857130K_Latest">#REF!</definedName>
    <definedName name="A124857134V">#REF!,#REF!</definedName>
    <definedName name="A124857134V_Data">#REF!</definedName>
    <definedName name="A124857134V_Latest">#REF!</definedName>
    <definedName name="A124857138C">#REF!,#REF!</definedName>
    <definedName name="A124857138C_Data">#REF!</definedName>
    <definedName name="A124857138C_Latest">#REF!</definedName>
    <definedName name="A124857142V">#REF!,#REF!</definedName>
    <definedName name="A124857142V_Data">#REF!</definedName>
    <definedName name="A124857142V_Latest">#REF!</definedName>
    <definedName name="A124857146C">#REF!,#REF!</definedName>
    <definedName name="A124857146C_Data">#REF!</definedName>
    <definedName name="A124857146C_Latest">#REF!</definedName>
    <definedName name="A124857150V">#REF!,#REF!</definedName>
    <definedName name="A124857150V_Data">#REF!</definedName>
    <definedName name="A124857150V_Latest">#REF!</definedName>
    <definedName name="A124857154C">#REF!,#REF!</definedName>
    <definedName name="A124857154C_Data">#REF!</definedName>
    <definedName name="A124857154C_Latest">#REF!</definedName>
    <definedName name="A124857158L">#REF!,#REF!</definedName>
    <definedName name="A124857158L_Data">#REF!</definedName>
    <definedName name="A124857158L_Latest">#REF!</definedName>
    <definedName name="A124857162C">#REF!,#REF!</definedName>
    <definedName name="A124857162C_Data">#REF!</definedName>
    <definedName name="A124857162C_Latest">#REF!</definedName>
    <definedName name="A124857166L">#REF!,#REF!</definedName>
    <definedName name="A124857166L_Data">#REF!</definedName>
    <definedName name="A124857166L_Latest">#REF!</definedName>
    <definedName name="A124857170C">#REF!,#REF!</definedName>
    <definedName name="A124857170C_Data">#REF!</definedName>
    <definedName name="A124857170C_Latest">#REF!</definedName>
    <definedName name="A124857174L">#REF!,#REF!</definedName>
    <definedName name="A124857174L_Data">#REF!</definedName>
    <definedName name="A124857174L_Latest">#REF!</definedName>
    <definedName name="A124857178W">#REF!,#REF!</definedName>
    <definedName name="A124857178W_Data">#REF!</definedName>
    <definedName name="A124857178W_Latest">#REF!</definedName>
    <definedName name="A124857182L">#REF!,#REF!</definedName>
    <definedName name="A124857182L_Data">#REF!</definedName>
    <definedName name="A124857182L_Latest">#REF!</definedName>
    <definedName name="A124857186W">#REF!,#REF!</definedName>
    <definedName name="A124857186W_Data">#REF!</definedName>
    <definedName name="A124857186W_Latest">#REF!</definedName>
    <definedName name="A124857190L">#REF!,#REF!</definedName>
    <definedName name="A124857190L_Data">#REF!</definedName>
    <definedName name="A124857190L_Latest">#REF!</definedName>
    <definedName name="A124857194W">#REF!,#REF!</definedName>
    <definedName name="A124857194W_Data">#REF!</definedName>
    <definedName name="A124857194W_Latest">#REF!</definedName>
    <definedName name="A124857198F">#REF!,#REF!</definedName>
    <definedName name="A124857198F_Data">#REF!</definedName>
    <definedName name="A124857198F_Latest">#REF!</definedName>
    <definedName name="A124857202K">#REF!,#REF!</definedName>
    <definedName name="A124857202K_Data">#REF!</definedName>
    <definedName name="A124857202K_Latest">#REF!</definedName>
    <definedName name="A124857206V">#REF!,#REF!</definedName>
    <definedName name="A124857206V_Data">#REF!</definedName>
    <definedName name="A124857206V_Latest">#REF!</definedName>
    <definedName name="A124857210K">#REF!,#REF!</definedName>
    <definedName name="A124857210K_Data">#REF!</definedName>
    <definedName name="A124857210K_Latest">#REF!</definedName>
    <definedName name="A124857214V">#REF!,#REF!</definedName>
    <definedName name="A124857214V_Data">#REF!</definedName>
    <definedName name="A124857214V_Latest">#REF!</definedName>
    <definedName name="A124857218C">#REF!,#REF!</definedName>
    <definedName name="A124857218C_Data">#REF!</definedName>
    <definedName name="A124857218C_Latest">#REF!</definedName>
    <definedName name="A124857222V">#REF!,#REF!</definedName>
    <definedName name="A124857222V_Data">#REF!</definedName>
    <definedName name="A124857222V_Latest">#REF!</definedName>
    <definedName name="A124857226C">#REF!,#REF!</definedName>
    <definedName name="A124857226C_Data">#REF!</definedName>
    <definedName name="A124857226C_Latest">#REF!</definedName>
    <definedName name="A124857230V">#REF!,#REF!</definedName>
    <definedName name="A124857230V_Data">#REF!</definedName>
    <definedName name="A124857230V_Latest">#REF!</definedName>
    <definedName name="A124857234C">#REF!,#REF!</definedName>
    <definedName name="A124857234C_Data">#REF!</definedName>
    <definedName name="A124857234C_Latest">#REF!</definedName>
    <definedName name="A124857238L">#REF!,#REF!</definedName>
    <definedName name="A124857238L_Data">#REF!</definedName>
    <definedName name="A124857238L_Latest">#REF!</definedName>
    <definedName name="A124857242C">#REF!,#REF!</definedName>
    <definedName name="A124857242C_Data">#REF!</definedName>
    <definedName name="A124857242C_Latest">#REF!</definedName>
    <definedName name="A124857246L">#REF!,#REF!</definedName>
    <definedName name="A124857246L_Data">#REF!</definedName>
    <definedName name="A124857246L_Latest">#REF!</definedName>
    <definedName name="A124857250C">#REF!,#REF!</definedName>
    <definedName name="A124857250C_Data">#REF!</definedName>
    <definedName name="A124857250C_Latest">#REF!</definedName>
    <definedName name="A124857254L">#REF!,#REF!</definedName>
    <definedName name="A124857254L_Data">#REF!</definedName>
    <definedName name="A124857254L_Latest">#REF!</definedName>
    <definedName name="A124857258W">#REF!,#REF!</definedName>
    <definedName name="A124857258W_Data">#REF!</definedName>
    <definedName name="A124857258W_Latest">#REF!</definedName>
    <definedName name="A124857262L">#REF!,#REF!</definedName>
    <definedName name="A124857262L_Data">#REF!</definedName>
    <definedName name="A124857262L_Latest">#REF!</definedName>
    <definedName name="A124857266W">#REF!,#REF!</definedName>
    <definedName name="A124857266W_Data">#REF!</definedName>
    <definedName name="A124857266W_Latest">#REF!</definedName>
    <definedName name="A124857270L">#REF!,#REF!</definedName>
    <definedName name="A124857270L_Data">#REF!</definedName>
    <definedName name="A124857270L_Latest">#REF!</definedName>
    <definedName name="A124857274W">#REF!,#REF!</definedName>
    <definedName name="A124857274W_Data">#REF!</definedName>
    <definedName name="A124857274W_Latest">#REF!</definedName>
    <definedName name="A124857278F">#REF!,#REF!</definedName>
    <definedName name="A124857278F_Data">#REF!</definedName>
    <definedName name="A124857278F_Latest">#REF!</definedName>
    <definedName name="A124857282W">#REF!,#REF!</definedName>
    <definedName name="A124857282W_Data">#REF!</definedName>
    <definedName name="A124857282W_Latest">#REF!</definedName>
    <definedName name="A124857286F">#REF!,#REF!</definedName>
    <definedName name="A124857286F_Data">#REF!</definedName>
    <definedName name="A124857286F_Latest">#REF!</definedName>
    <definedName name="A124857290W">#REF!,#REF!</definedName>
    <definedName name="A124857290W_Data">#REF!</definedName>
    <definedName name="A124857290W_Latest">#REF!</definedName>
    <definedName name="A124857294F">#REF!,#REF!</definedName>
    <definedName name="A124857294F_Data">#REF!</definedName>
    <definedName name="A124857294F_Latest">#REF!</definedName>
    <definedName name="A124857298R">#REF!,#REF!</definedName>
    <definedName name="A124857298R_Data">#REF!</definedName>
    <definedName name="A124857298R_Latest">#REF!</definedName>
    <definedName name="A124857302V">#REF!,#REF!</definedName>
    <definedName name="A124857302V_Data">#REF!</definedName>
    <definedName name="A124857302V_Latest">#REF!</definedName>
    <definedName name="A124857306C">#REF!,#REF!</definedName>
    <definedName name="A124857306C_Data">#REF!</definedName>
    <definedName name="A124857306C_Latest">#REF!</definedName>
    <definedName name="A124857310V">#REF!,#REF!</definedName>
    <definedName name="A124857310V_Data">#REF!</definedName>
    <definedName name="A124857310V_Latest">#REF!</definedName>
    <definedName name="A124857314C">#REF!,#REF!</definedName>
    <definedName name="A124857314C_Data">#REF!</definedName>
    <definedName name="A124857314C_Latest">#REF!</definedName>
    <definedName name="A124857318L">#REF!,#REF!</definedName>
    <definedName name="A124857318L_Data">#REF!</definedName>
    <definedName name="A124857318L_Latest">#REF!</definedName>
    <definedName name="A124857322C">#REF!,#REF!</definedName>
    <definedName name="A124857322C_Data">#REF!</definedName>
    <definedName name="A124857322C_Latest">#REF!</definedName>
    <definedName name="A124857326L">#REF!,#REF!</definedName>
    <definedName name="A124857326L_Data">#REF!</definedName>
    <definedName name="A124857326L_Latest">#REF!</definedName>
    <definedName name="A124857330C">#REF!,#REF!</definedName>
    <definedName name="A124857330C_Data">#REF!</definedName>
    <definedName name="A124857330C_Latest">#REF!</definedName>
    <definedName name="A124857334L">#REF!,#REF!</definedName>
    <definedName name="A124857334L_Data">#REF!</definedName>
    <definedName name="A124857334L_Latest">#REF!</definedName>
    <definedName name="A124857338W">#REF!,#REF!</definedName>
    <definedName name="A124857338W_Data">#REF!</definedName>
    <definedName name="A124857338W_Latest">#REF!</definedName>
    <definedName name="A124857342L">#REF!,#REF!</definedName>
    <definedName name="A124857342L_Data">#REF!</definedName>
    <definedName name="A124857342L_Latest">#REF!</definedName>
    <definedName name="A124857346W">#REF!,#REF!</definedName>
    <definedName name="A124857346W_Data">#REF!</definedName>
    <definedName name="A124857346W_Latest">#REF!</definedName>
    <definedName name="A124857350L">#REF!,#REF!</definedName>
    <definedName name="A124857350L_Data">#REF!</definedName>
    <definedName name="A124857350L_Latest">#REF!</definedName>
    <definedName name="A124857354W">#REF!,#REF!</definedName>
    <definedName name="A124857354W_Data">#REF!</definedName>
    <definedName name="A124857354W_Latest">#REF!</definedName>
    <definedName name="A124857358F">#REF!,#REF!</definedName>
    <definedName name="A124857358F_Data">#REF!</definedName>
    <definedName name="A124857358F_Latest">#REF!</definedName>
    <definedName name="A124857362W">#REF!,#REF!</definedName>
    <definedName name="A124857362W_Data">#REF!</definedName>
    <definedName name="A124857362W_Latest">#REF!</definedName>
    <definedName name="A124857366F">#REF!,#REF!</definedName>
    <definedName name="A124857366F_Data">#REF!</definedName>
    <definedName name="A124857366F_Latest">#REF!</definedName>
    <definedName name="A124857370W">#REF!,#REF!</definedName>
    <definedName name="A124857370W_Data">#REF!</definedName>
    <definedName name="A124857370W_Latest">#REF!</definedName>
    <definedName name="A124857374F">#REF!,#REF!</definedName>
    <definedName name="A124857374F_Data">#REF!</definedName>
    <definedName name="A124857374F_Latest">#REF!</definedName>
    <definedName name="A124866718T">Data1!$AR$1:$AR$10,Data1!$AR$11:$AR$38</definedName>
    <definedName name="A124866718T_Data">Data1!$AR$11:$AR$38</definedName>
    <definedName name="A124866718T_Latest">Data1!$AR$38</definedName>
    <definedName name="A124866722J">Data1!$AY$1:$AY$10,Data1!$AY$11:$AY$38</definedName>
    <definedName name="A124866722J_Data">Data1!$AY$11:$AY$38</definedName>
    <definedName name="A124866722J_Latest">Data1!$AY$38</definedName>
    <definedName name="A124866726T">Data1!$BB$1:$BB$10,Data1!$BB$11:$BB$38</definedName>
    <definedName name="A124866726T_Data">Data1!$BB$11:$BB$38</definedName>
    <definedName name="A124866726T_Latest">Data1!$BB$38</definedName>
    <definedName name="A124866730J">Data1!#REF!,Data1!#REF!</definedName>
    <definedName name="A124866730J_Data">Data1!#REF!</definedName>
    <definedName name="A124866730J_Latest">Data1!#REF!</definedName>
    <definedName name="A124866734T">Data1!$AS$1:$AS$10,Data1!$AS$11:$AS$38</definedName>
    <definedName name="A124866734T_Data">Data1!$AS$11:$AS$38</definedName>
    <definedName name="A124866734T_Latest">Data1!$AS$38</definedName>
    <definedName name="A124866738A">Data1!$AU$1:$AU$10,Data1!$AU$11:$AU$38</definedName>
    <definedName name="A124866738A_Data">Data1!$AU$11:$AU$38</definedName>
    <definedName name="A124866738A_Latest">Data1!$AU$38</definedName>
    <definedName name="A124866742T">Data1!#REF!,Data1!#REF!</definedName>
    <definedName name="A124866742T_Data">Data1!#REF!</definedName>
    <definedName name="A124866742T_Latest">Data1!#REF!</definedName>
    <definedName name="A124866746A">Data1!$AM$1:$AM$10,Data1!$AM$11:$AM$38</definedName>
    <definedName name="A124866746A_Data">Data1!$AM$11:$AM$38</definedName>
    <definedName name="A124866746A_Latest">Data1!$AM$38</definedName>
    <definedName name="A124866750T">Data1!$AQ$1:$AQ$10,Data1!$AQ$11:$AQ$38</definedName>
    <definedName name="A124866750T_Data">Data1!$AQ$11:$AQ$38</definedName>
    <definedName name="A124866750T_Latest">Data1!$AQ$38</definedName>
    <definedName name="A124866754A">Data1!$BC$1:$BC$10,Data1!$BC$11:$BC$38</definedName>
    <definedName name="A124866754A_Data">Data1!$BC$11:$BC$38</definedName>
    <definedName name="A124866754A_Latest">Data1!$BC$38</definedName>
    <definedName name="A124866758K">Data1!$AG$1:$AG$10,Data1!$AG$11:$AG$38</definedName>
    <definedName name="A124866758K_Data">Data1!$AG$11:$AG$38</definedName>
    <definedName name="A124866758K_Latest">Data1!$AG$38</definedName>
    <definedName name="A124866762A">Data1!$AJ$1:$AJ$10,Data1!$AJ$11:$AJ$38</definedName>
    <definedName name="A124866762A_Data">Data1!$AJ$11:$AJ$38</definedName>
    <definedName name="A124866762A_Latest">Data1!$AJ$38</definedName>
    <definedName name="A124866766K">Data1!$AK$1:$AK$10,Data1!$AK$11:$AK$38</definedName>
    <definedName name="A124866766K_Data">Data1!$AK$11:$AK$38</definedName>
    <definedName name="A124866766K_Latest">Data1!$AK$38</definedName>
    <definedName name="A124866770A">Data1!$AT$1:$AT$10,Data1!$AT$11:$AT$38</definedName>
    <definedName name="A124866770A_Data">Data1!$AT$11:$AT$38</definedName>
    <definedName name="A124866770A_Latest">Data1!$AT$38</definedName>
    <definedName name="A124866774K">Data1!$AV$1:$AV$10,Data1!$AV$11:$AV$38</definedName>
    <definedName name="A124866774K_Data">Data1!$AV$11:$AV$38</definedName>
    <definedName name="A124866774K_Latest">Data1!$AV$38</definedName>
    <definedName name="A124866778V">Data1!$AW$1:$AW$10,Data1!$AW$11:$AW$38</definedName>
    <definedName name="A124866778V_Data">Data1!$AW$11:$AW$38</definedName>
    <definedName name="A124866778V_Latest">Data1!$AW$38</definedName>
    <definedName name="A124866782K">Data1!$BD$1:$BD$10,Data1!$BD$11:$BD$38</definedName>
    <definedName name="A124866782K_Data">Data1!$BD$11:$BD$38</definedName>
    <definedName name="A124866782K_Latest">Data1!$BD$38</definedName>
    <definedName name="A124866786V">Data1!$AL$1:$AL$10,Data1!$AL$11:$AL$38</definedName>
    <definedName name="A124866786V_Data">Data1!$AL$11:$AL$38</definedName>
    <definedName name="A124866786V_Latest">Data1!$AL$38</definedName>
    <definedName name="A124866790K">Data1!$AO$1:$AO$10,Data1!$AO$11:$AO$38</definedName>
    <definedName name="A124866790K_Data">Data1!$AO$11:$AO$38</definedName>
    <definedName name="A124866790K_Latest">Data1!$AO$38</definedName>
    <definedName name="A124866794V">Data1!#REF!,Data1!#REF!</definedName>
    <definedName name="A124866794V_Data">Data1!#REF!</definedName>
    <definedName name="A124866794V_Latest">Data1!#REF!</definedName>
    <definedName name="A124866798C">Data1!#REF!,Data1!#REF!</definedName>
    <definedName name="A124866798C_Data">Data1!#REF!</definedName>
    <definedName name="A124866798C_Latest">Data1!#REF!</definedName>
    <definedName name="A124866802J">Data1!$AF$1:$AF$10,Data1!$AF$11:$AF$38</definedName>
    <definedName name="A124866802J_Data">Data1!$AF$11:$AF$38</definedName>
    <definedName name="A124866802J_Latest">Data1!$AF$38</definedName>
    <definedName name="A124866806T">Data1!$AH$1:$AH$10,Data1!$AH$11:$AH$38</definedName>
    <definedName name="A124866806T_Data">Data1!$AH$11:$AH$38</definedName>
    <definedName name="A124866806T_Latest">Data1!$AH$38</definedName>
    <definedName name="A124866810J">Data1!$AI$1:$AI$10,Data1!$AI$11:$AI$38</definedName>
    <definedName name="A124866810J_Data">Data1!$AI$11:$AI$38</definedName>
    <definedName name="A124866810J_Latest">Data1!$AI$38</definedName>
    <definedName name="A124866814T">Data1!$AN$1:$AN$10,Data1!$AN$11:$AN$38</definedName>
    <definedName name="A124866814T_Data">Data1!$AN$11:$AN$38</definedName>
    <definedName name="A124866814T_Latest">Data1!$AN$38</definedName>
    <definedName name="A124866818A">Data1!$AZ$1:$AZ$10,Data1!$AZ$11:$AZ$38</definedName>
    <definedName name="A124866818A_Data">Data1!$AZ$11:$AZ$38</definedName>
    <definedName name="A124866818A_Latest">Data1!$AZ$38</definedName>
    <definedName name="A124866822T">Data1!$BA$1:$BA$10,Data1!$BA$11:$BA$38</definedName>
    <definedName name="A124866822T_Data">Data1!$BA$11:$BA$38</definedName>
    <definedName name="A124866822T_Latest">Data1!$BA$38</definedName>
    <definedName name="A124866826A">Data1!$AP$1:$AP$10,Data1!$AP$11:$AP$38</definedName>
    <definedName name="A124866826A_Data">Data1!$AP$11:$AP$38</definedName>
    <definedName name="A124866826A_Latest">Data1!$AP$38</definedName>
    <definedName name="A124866830T">Data1!$AX$1:$AX$10,Data1!$AX$11:$AX$38</definedName>
    <definedName name="A124866830T_Data">Data1!$AX$11:$AX$38</definedName>
    <definedName name="A124866830T_Latest">Data1!$AX$38</definedName>
    <definedName name="A124866834A">Data1!#REF!,Data1!#REF!</definedName>
    <definedName name="A124866834A_Data">Data1!#REF!</definedName>
    <definedName name="A124866834A_Latest">Data1!#REF!</definedName>
    <definedName name="A124866838K">Data1!$DT$1:$DT$10,Data1!$DT$11:$DT$38</definedName>
    <definedName name="A124866838K_Data">Data1!$DT$11:$DT$38</definedName>
    <definedName name="A124866838K_Latest">Data1!$DT$38</definedName>
    <definedName name="A124866842A">Data1!$EA$1:$EA$10,Data1!$EA$11:$EA$38</definedName>
    <definedName name="A124866842A_Data">Data1!$EA$11:$EA$38</definedName>
    <definedName name="A124866842A_Latest">Data1!$EA$38</definedName>
    <definedName name="A124866846K">Data1!$ED$1:$ED$10,Data1!$ED$11:$ED$38</definedName>
    <definedName name="A124866846K_Data">Data1!$ED$11:$ED$38</definedName>
    <definedName name="A124866846K_Latest">Data1!$ED$38</definedName>
    <definedName name="A124866850A">Data1!$EH$1:$EH$10,Data1!$EH$11:$EH$38</definedName>
    <definedName name="A124866850A_Data">Data1!$EH$11:$EH$38</definedName>
    <definedName name="A124866850A_Latest">Data1!$EH$38</definedName>
    <definedName name="A124866854K">Data1!$DU$1:$DU$10,Data1!$DU$11:$DU$38</definedName>
    <definedName name="A124866854K_Data">Data1!$DU$11:$DU$38</definedName>
    <definedName name="A124866854K_Latest">Data1!$DU$38</definedName>
    <definedName name="A124866858V">Data1!$DW$1:$DW$10,Data1!$DW$11:$DW$38</definedName>
    <definedName name="A124866858V_Data">Data1!$DW$11:$DW$38</definedName>
    <definedName name="A124866858V_Latest">Data1!$DW$38</definedName>
    <definedName name="A124866862K">Data1!$EK$1:$EK$10,Data1!$EK$11:$EK$38</definedName>
    <definedName name="A124866862K_Data">Data1!$EK$11:$EK$38</definedName>
    <definedName name="A124866862K_Latest">Data1!$EK$38</definedName>
    <definedName name="A124866866V">Data1!$DO$1:$DO$10,Data1!$DO$11:$DO$38</definedName>
    <definedName name="A124866866V_Data">Data1!$DO$11:$DO$38</definedName>
    <definedName name="A124866866V_Latest">Data1!$DO$38</definedName>
    <definedName name="A124866870K">Data1!$DS$1:$DS$10,Data1!$DS$11:$DS$38</definedName>
    <definedName name="A124866870K_Data">Data1!$DS$11:$DS$38</definedName>
    <definedName name="A124866870K_Latest">Data1!$DS$38</definedName>
    <definedName name="A124866874V">Data1!$EE$1:$EE$10,Data1!$EE$11:$EE$38</definedName>
    <definedName name="A124866874V_Data">Data1!$EE$11:$EE$38</definedName>
    <definedName name="A124866874V_Latest">Data1!$EE$38</definedName>
    <definedName name="A124866878C">Data1!$DI$1:$DI$10,Data1!$DI$11:$DI$38</definedName>
    <definedName name="A124866878C_Data">Data1!$DI$11:$DI$38</definedName>
    <definedName name="A124866878C_Latest">Data1!$DI$38</definedName>
    <definedName name="A124866882V">Data1!$DL$1:$DL$10,Data1!$DL$11:$DL$38</definedName>
    <definedName name="A124866882V_Data">Data1!$DL$11:$DL$38</definedName>
    <definedName name="A124866882V_Latest">Data1!$DL$38</definedName>
    <definedName name="A124866886C">Data1!$DM$1:$DM$10,Data1!$DM$11:$DM$38</definedName>
    <definedName name="A124866886C_Data">Data1!$DM$11:$DM$38</definedName>
    <definedName name="A124866886C_Latest">Data1!$DM$38</definedName>
    <definedName name="A124866890V">Data1!$DV$1:$DV$10,Data1!$DV$11:$DV$38</definedName>
    <definedName name="A124866890V_Data">Data1!$DV$11:$DV$38</definedName>
    <definedName name="A124866890V_Latest">Data1!$DV$38</definedName>
    <definedName name="A124866894C">Data1!$DX$1:$DX$10,Data1!$DX$11:$DX$38</definedName>
    <definedName name="A124866894C_Data">Data1!$DX$11:$DX$38</definedName>
    <definedName name="A124866894C_Latest">Data1!$DX$38</definedName>
    <definedName name="A124866898L">Data1!$DY$1:$DY$10,Data1!$DY$11:$DY$38</definedName>
    <definedName name="A124866898L_Data">Data1!$DY$11:$DY$38</definedName>
    <definedName name="A124866898L_Latest">Data1!$DY$38</definedName>
    <definedName name="A124866902T">Data1!$EF$1:$EF$10,Data1!$EF$11:$EF$38</definedName>
    <definedName name="A124866902T_Data">Data1!$EF$11:$EF$38</definedName>
    <definedName name="A124866902T_Latest">Data1!$EF$38</definedName>
    <definedName name="A124866906A">Data1!$DN$1:$DN$10,Data1!$DN$11:$DN$38</definedName>
    <definedName name="A124866906A_Data">Data1!$DN$11:$DN$38</definedName>
    <definedName name="A124866906A_Latest">Data1!$DN$38</definedName>
    <definedName name="A124866910T">Data1!$DQ$1:$DQ$10,Data1!$DQ$11:$DQ$38</definedName>
    <definedName name="A124866910T_Data">Data1!$DQ$11:$DQ$38</definedName>
    <definedName name="A124866910T_Latest">Data1!$DQ$38</definedName>
    <definedName name="A124866914A">Data1!$EI$1:$EI$10,Data1!$EI$11:$EI$38</definedName>
    <definedName name="A124866914A_Data">Data1!$EI$11:$EI$38</definedName>
    <definedName name="A124866914A_Latest">Data1!$EI$38</definedName>
    <definedName name="A124866918K">Data1!$EJ$1:$EJ$10,Data1!$EJ$11:$EJ$38</definedName>
    <definedName name="A124866918K_Data">Data1!$EJ$11:$EJ$38</definedName>
    <definedName name="A124866918K_Latest">Data1!$EJ$38</definedName>
    <definedName name="A124866922A">Data1!$DH$1:$DH$10,Data1!$DH$11:$DH$38</definedName>
    <definedName name="A124866922A_Data">Data1!$DH$11:$DH$38</definedName>
    <definedName name="A124866922A_Latest">Data1!$DH$38</definedName>
    <definedName name="A124866926K">Data1!$DJ$1:$DJ$10,Data1!$DJ$11:$DJ$38</definedName>
    <definedName name="A124866926K_Data">Data1!$DJ$11:$DJ$38</definedName>
    <definedName name="A124866926K_Latest">Data1!$DJ$38</definedName>
    <definedName name="A124866930A">Data1!$DK$1:$DK$10,Data1!$DK$11:$DK$38</definedName>
    <definedName name="A124866930A_Data">Data1!$DK$11:$DK$38</definedName>
    <definedName name="A124866930A_Latest">Data1!$DK$38</definedName>
    <definedName name="A124866934K">Data1!$DP$1:$DP$10,Data1!$DP$11:$DP$38</definedName>
    <definedName name="A124866934K_Data">Data1!$DP$11:$DP$38</definedName>
    <definedName name="A124866934K_Latest">Data1!$DP$38</definedName>
    <definedName name="A124866938V">Data1!$EB$1:$EB$10,Data1!$EB$11:$EB$38</definedName>
    <definedName name="A124866938V_Data">Data1!$EB$11:$EB$38</definedName>
    <definedName name="A124866938V_Latest">Data1!$EB$38</definedName>
    <definedName name="A124866942K">Data1!$EC$1:$EC$10,Data1!$EC$11:$EC$38</definedName>
    <definedName name="A124866942K_Data">Data1!$EC$11:$EC$38</definedName>
    <definedName name="A124866942K_Latest">Data1!$EC$38</definedName>
    <definedName name="A124866946V">Data1!$DR$1:$DR$10,Data1!$DR$11:$DR$38</definedName>
    <definedName name="A124866946V_Data">Data1!$DR$11:$DR$38</definedName>
    <definedName name="A124866946V_Latest">Data1!$DR$38</definedName>
    <definedName name="A124866950K">Data1!$DZ$1:$DZ$10,Data1!$DZ$11:$DZ$38</definedName>
    <definedName name="A124866950K_Data">Data1!$DZ$11:$DZ$38</definedName>
    <definedName name="A124866950K_Latest">Data1!$DZ$38</definedName>
    <definedName name="A124866954V">Data1!$EG$1:$EG$10,Data1!$EG$11:$EG$38</definedName>
    <definedName name="A124866954V_Data">Data1!$EG$11:$EG$38</definedName>
    <definedName name="A124866954V_Latest">Data1!$EG$38</definedName>
    <definedName name="A124866958C">Data1!$EX$1:$EX$10,Data1!$EX$11:$EX$38</definedName>
    <definedName name="A124866958C_Data">Data1!$EX$11:$EX$38</definedName>
    <definedName name="A124866958C_Latest">Data1!$EX$38</definedName>
    <definedName name="A124866962V">Data1!$FE$1:$FE$10,Data1!$FE$11:$FE$38</definedName>
    <definedName name="A124866962V_Data">Data1!$FE$11:$FE$38</definedName>
    <definedName name="A124866962V_Latest">Data1!$FE$38</definedName>
    <definedName name="A124866966C">Data1!$FH$1:$FH$10,Data1!$FH$11:$FH$38</definedName>
    <definedName name="A124866966C_Data">Data1!$FH$11:$FH$38</definedName>
    <definedName name="A124866966C_Latest">Data1!$FH$38</definedName>
    <definedName name="A124866970V">Data1!$FL$1:$FL$10,Data1!$FL$11:$FL$38</definedName>
    <definedName name="A124866970V_Data">Data1!$FL$11:$FL$38</definedName>
    <definedName name="A124866970V_Latest">Data1!$FL$38</definedName>
    <definedName name="A124866974C">Data1!$EY$1:$EY$10,Data1!$EY$11:$EY$38</definedName>
    <definedName name="A124866974C_Data">Data1!$EY$11:$EY$38</definedName>
    <definedName name="A124866974C_Latest">Data1!$EY$38</definedName>
    <definedName name="A124866978L">Data1!$FA$1:$FA$10,Data1!$FA$11:$FA$38</definedName>
    <definedName name="A124866978L_Data">Data1!$FA$11:$FA$38</definedName>
    <definedName name="A124866978L_Latest">Data1!$FA$38</definedName>
    <definedName name="A124866982C">Data1!$FO$1:$FO$10,Data1!$FO$11:$FO$38</definedName>
    <definedName name="A124866982C_Data">Data1!$FO$11:$FO$38</definedName>
    <definedName name="A124866982C_Latest">Data1!$FO$38</definedName>
    <definedName name="A124866986L">Data1!$ES$1:$ES$10,Data1!$ES$11:$ES$38</definedName>
    <definedName name="A124866986L_Data">Data1!$ES$11:$ES$38</definedName>
    <definedName name="A124866986L_Latest">Data1!$ES$38</definedName>
    <definedName name="A124866990C">Data1!$EW$1:$EW$10,Data1!$EW$11:$EW$38</definedName>
    <definedName name="A124866990C_Data">Data1!$EW$11:$EW$38</definedName>
    <definedName name="A124866990C_Latest">Data1!$EW$38</definedName>
    <definedName name="A124866994L">Data1!$FI$1:$FI$10,Data1!$FI$11:$FI$38</definedName>
    <definedName name="A124866994L_Data">Data1!$FI$11:$FI$38</definedName>
    <definedName name="A124866994L_Latest">Data1!$FI$38</definedName>
    <definedName name="A124866998W">Data1!$EM$1:$EM$10,Data1!$EM$11:$EM$38</definedName>
    <definedName name="A124866998W_Data">Data1!$EM$11:$EM$38</definedName>
    <definedName name="A124866998W_Latest">Data1!$EM$38</definedName>
    <definedName name="A124867002C">Data1!$EP$1:$EP$10,Data1!$EP$11:$EP$38</definedName>
    <definedName name="A124867002C_Data">Data1!$EP$11:$EP$38</definedName>
    <definedName name="A124867002C_Latest">Data1!$EP$38</definedName>
    <definedName name="A124867006L">Data1!$EQ$1:$EQ$10,Data1!$EQ$11:$EQ$38</definedName>
    <definedName name="A124867006L_Data">Data1!$EQ$11:$EQ$38</definedName>
    <definedName name="A124867006L_Latest">Data1!$EQ$38</definedName>
    <definedName name="A124867010C">Data1!$EZ$1:$EZ$10,Data1!$EZ$11:$EZ$38</definedName>
    <definedName name="A124867010C_Data">Data1!$EZ$11:$EZ$38</definedName>
    <definedName name="A124867010C_Latest">Data1!$EZ$38</definedName>
    <definedName name="A124867014L">Data1!$FB$1:$FB$10,Data1!$FB$11:$FB$38</definedName>
    <definedName name="A124867014L_Data">Data1!$FB$11:$FB$38</definedName>
    <definedName name="A124867014L_Latest">Data1!$FB$38</definedName>
    <definedName name="A124867018W">Data1!$FC$1:$FC$10,Data1!$FC$11:$FC$38</definedName>
    <definedName name="A124867018W_Data">Data1!$FC$11:$FC$38</definedName>
    <definedName name="A124867018W_Latest">Data1!$FC$38</definedName>
    <definedName name="A124867022L">Data1!$FJ$1:$FJ$10,Data1!$FJ$11:$FJ$38</definedName>
    <definedName name="A124867022L_Data">Data1!$FJ$11:$FJ$38</definedName>
    <definedName name="A124867022L_Latest">Data1!$FJ$38</definedName>
    <definedName name="A124867026W">Data1!$ER$1:$ER$10,Data1!$ER$11:$ER$38</definedName>
    <definedName name="A124867026W_Data">Data1!$ER$11:$ER$38</definedName>
    <definedName name="A124867026W_Latest">Data1!$ER$38</definedName>
    <definedName name="A124867030L">Data1!$EU$1:$EU$10,Data1!$EU$11:$EU$38</definedName>
    <definedName name="A124867030L_Data">Data1!$EU$11:$EU$38</definedName>
    <definedName name="A124867030L_Latest">Data1!$EU$38</definedName>
    <definedName name="A124867034W">Data1!$FM$1:$FM$10,Data1!$FM$11:$FM$38</definedName>
    <definedName name="A124867034W_Data">Data1!$FM$11:$FM$38</definedName>
    <definedName name="A124867034W_Latest">Data1!$FM$38</definedName>
    <definedName name="A124867038F">Data1!$FN$1:$FN$10,Data1!$FN$11:$FN$38</definedName>
    <definedName name="A124867038F_Data">Data1!$FN$11:$FN$38</definedName>
    <definedName name="A124867038F_Latest">Data1!$FN$38</definedName>
    <definedName name="A124867042W">Data1!$EL$1:$EL$10,Data1!$EL$11:$EL$38</definedName>
    <definedName name="A124867042W_Data">Data1!$EL$11:$EL$38</definedName>
    <definedName name="A124867042W_Latest">Data1!$EL$38</definedName>
    <definedName name="A124867046F">Data1!$EN$1:$EN$10,Data1!$EN$11:$EN$38</definedName>
    <definedName name="A124867046F_Data">Data1!$EN$11:$EN$38</definedName>
    <definedName name="A124867046F_Latest">Data1!$EN$38</definedName>
    <definedName name="A124867050W">Data1!$EO$1:$EO$10,Data1!$EO$11:$EO$38</definedName>
    <definedName name="A124867050W_Data">Data1!$EO$11:$EO$38</definedName>
    <definedName name="A124867050W_Latest">Data1!$EO$38</definedName>
    <definedName name="A124867054F">Data1!$ET$1:$ET$10,Data1!$ET$11:$ET$38</definedName>
    <definedName name="A124867054F_Data">Data1!$ET$11:$ET$38</definedName>
    <definedName name="A124867054F_Latest">Data1!$ET$38</definedName>
    <definedName name="A124867058R">Data1!$FF$1:$FF$10,Data1!$FF$11:$FF$38</definedName>
    <definedName name="A124867058R_Data">Data1!$FF$11:$FF$38</definedName>
    <definedName name="A124867058R_Latest">Data1!$FF$38</definedName>
    <definedName name="A124867062F">Data1!$FG$1:$FG$10,Data1!$FG$11:$FG$38</definedName>
    <definedName name="A124867062F_Data">Data1!$FG$11:$FG$38</definedName>
    <definedName name="A124867062F_Latest">Data1!$FG$38</definedName>
    <definedName name="A124867066R">Data1!$EV$1:$EV$10,Data1!$EV$11:$EV$38</definedName>
    <definedName name="A124867066R_Data">Data1!$EV$11:$EV$38</definedName>
    <definedName name="A124867066R_Latest">Data1!$EV$38</definedName>
    <definedName name="A124867070F">Data1!$FD$1:$FD$10,Data1!$FD$11:$FD$38</definedName>
    <definedName name="A124867070F_Data">Data1!$FD$11:$FD$38</definedName>
    <definedName name="A124867070F_Latest">Data1!$FD$38</definedName>
    <definedName name="A124867074R">Data1!$FK$1:$FK$10,Data1!$FK$11:$FK$38</definedName>
    <definedName name="A124867074R_Data">Data1!$FK$11:$FK$38</definedName>
    <definedName name="A124867074R_Latest">Data1!$FK$38</definedName>
    <definedName name="A124867078X">Data1!$GB$1:$GB$10,Data1!$GB$11:$GB$38</definedName>
    <definedName name="A124867078X_Data">Data1!$GB$11:$GB$38</definedName>
    <definedName name="A124867078X_Latest">Data1!$GB$38</definedName>
    <definedName name="A124867082R">Data1!$GI$1:$GI$10,Data1!$GI$11:$GI$38</definedName>
    <definedName name="A124867082R_Data">Data1!$GI$11:$GI$38</definedName>
    <definedName name="A124867082R_Latest">Data1!$GI$38</definedName>
    <definedName name="A124867086X">Data1!$GL$1:$GL$10,Data1!$GL$11:$GL$38</definedName>
    <definedName name="A124867086X_Data">Data1!$GL$11:$GL$38</definedName>
    <definedName name="A124867086X_Latest">Data1!$GL$38</definedName>
    <definedName name="A124867090R">Data1!$GP$1:$GP$10,Data1!$GP$11:$GP$38</definedName>
    <definedName name="A124867090R_Data">Data1!$GP$11:$GP$38</definedName>
    <definedName name="A124867090R_Latest">Data1!$GP$38</definedName>
    <definedName name="A124867094X">Data1!$GC$1:$GC$10,Data1!$GC$11:$GC$38</definedName>
    <definedName name="A124867094X_Data">Data1!$GC$11:$GC$38</definedName>
    <definedName name="A124867094X_Latest">Data1!$GC$38</definedName>
    <definedName name="A124867098J">Data1!$GE$1:$GE$10,Data1!$GE$11:$GE$38</definedName>
    <definedName name="A124867098J_Data">Data1!$GE$11:$GE$38</definedName>
    <definedName name="A124867098J_Latest">Data1!$GE$38</definedName>
    <definedName name="A124867102L">Data1!$GS$1:$GS$10,Data1!$GS$11:$GS$38</definedName>
    <definedName name="A124867102L_Data">Data1!$GS$11:$GS$38</definedName>
    <definedName name="A124867102L_Latest">Data1!$GS$38</definedName>
    <definedName name="A124867106W">Data1!$FW$1:$FW$10,Data1!$FW$11:$FW$38</definedName>
    <definedName name="A124867106W_Data">Data1!$FW$11:$FW$38</definedName>
    <definedName name="A124867106W_Latest">Data1!$FW$38</definedName>
    <definedName name="A124867110L">Data1!$GA$1:$GA$10,Data1!$GA$11:$GA$38</definedName>
    <definedName name="A124867110L_Data">Data1!$GA$11:$GA$38</definedName>
    <definedName name="A124867110L_Latest">Data1!$GA$38</definedName>
    <definedName name="A124867114W">Data1!$GM$1:$GM$10,Data1!$GM$11:$GM$38</definedName>
    <definedName name="A124867114W_Data">Data1!$GM$11:$GM$38</definedName>
    <definedName name="A124867114W_Latest">Data1!$GM$38</definedName>
    <definedName name="A124867118F">Data1!$FQ$1:$FQ$10,Data1!$FQ$11:$FQ$38</definedName>
    <definedName name="A124867118F_Data">Data1!$FQ$11:$FQ$38</definedName>
    <definedName name="A124867118F_Latest">Data1!$FQ$38</definedName>
    <definedName name="A124867122W">Data1!$FT$1:$FT$10,Data1!$FT$11:$FT$38</definedName>
    <definedName name="A124867122W_Data">Data1!$FT$11:$FT$38</definedName>
    <definedName name="A124867122W_Latest">Data1!$FT$38</definedName>
    <definedName name="A124867126F">Data1!$FU$1:$FU$10,Data1!$FU$11:$FU$38</definedName>
    <definedName name="A124867126F_Data">Data1!$FU$11:$FU$38</definedName>
    <definedName name="A124867126F_Latest">Data1!$FU$38</definedName>
    <definedName name="A124867130W">Data1!$GD$1:$GD$10,Data1!$GD$11:$GD$38</definedName>
    <definedName name="A124867130W_Data">Data1!$GD$11:$GD$38</definedName>
    <definedName name="A124867130W_Latest">Data1!$GD$38</definedName>
    <definedName name="A124867134F">Data1!$GF$1:$GF$10,Data1!$GF$11:$GF$38</definedName>
    <definedName name="A124867134F_Data">Data1!$GF$11:$GF$38</definedName>
    <definedName name="A124867134F_Latest">Data1!$GF$38</definedName>
    <definedName name="A124867138R">Data1!$GG$1:$GG$10,Data1!$GG$11:$GG$38</definedName>
    <definedName name="A124867138R_Data">Data1!$GG$11:$GG$38</definedName>
    <definedName name="A124867138R_Latest">Data1!$GG$38</definedName>
    <definedName name="A124867142F">Data1!$GN$1:$GN$10,Data1!$GN$11:$GN$38</definedName>
    <definedName name="A124867142F_Data">Data1!$GN$11:$GN$38</definedName>
    <definedName name="A124867142F_Latest">Data1!$GN$38</definedName>
    <definedName name="A124867146R">Data1!$FV$1:$FV$10,Data1!$FV$11:$FV$38</definedName>
    <definedName name="A124867146R_Data">Data1!$FV$11:$FV$38</definedName>
    <definedName name="A124867146R_Latest">Data1!$FV$38</definedName>
    <definedName name="A124867150F">Data1!$FY$1:$FY$10,Data1!$FY$11:$FY$38</definedName>
    <definedName name="A124867150F_Data">Data1!$FY$11:$FY$38</definedName>
    <definedName name="A124867150F_Latest">Data1!$FY$38</definedName>
    <definedName name="A124867154R">Data1!$GQ$1:$GQ$10,Data1!$GQ$11:$GQ$38</definedName>
    <definedName name="A124867154R_Data">Data1!$GQ$11:$GQ$38</definedName>
    <definedName name="A124867154R_Latest">Data1!$GQ$38</definedName>
    <definedName name="A124867158X">Data1!$GR$1:$GR$10,Data1!$GR$11:$GR$38</definedName>
    <definedName name="A124867158X_Data">Data1!$GR$11:$GR$38</definedName>
    <definedName name="A124867158X_Latest">Data1!$GR$38</definedName>
    <definedName name="A124867162R">Data1!$FP$1:$FP$10,Data1!$FP$11:$FP$38</definedName>
    <definedName name="A124867162R_Data">Data1!$FP$11:$FP$38</definedName>
    <definedName name="A124867162R_Latest">Data1!$FP$38</definedName>
    <definedName name="A124867166X">Data1!$FR$1:$FR$10,Data1!$FR$11:$FR$38</definedName>
    <definedName name="A124867166X_Data">Data1!$FR$11:$FR$38</definedName>
    <definedName name="A124867166X_Latest">Data1!$FR$38</definedName>
    <definedName name="A124867170R">Data1!$FS$1:$FS$10,Data1!$FS$11:$FS$38</definedName>
    <definedName name="A124867170R_Data">Data1!$FS$11:$FS$38</definedName>
    <definedName name="A124867170R_Latest">Data1!$FS$38</definedName>
    <definedName name="A124867174X">Data1!$FX$1:$FX$10,Data1!$FX$11:$FX$38</definedName>
    <definedName name="A124867174X_Data">Data1!$FX$11:$FX$38</definedName>
    <definedName name="A124867174X_Latest">Data1!$FX$38</definedName>
    <definedName name="A124867178J">Data1!$GJ$1:$GJ$10,Data1!$GJ$11:$GJ$38</definedName>
    <definedName name="A124867178J_Data">Data1!$GJ$11:$GJ$38</definedName>
    <definedName name="A124867178J_Latest">Data1!$GJ$38</definedName>
    <definedName name="A124867182X">Data1!$GK$1:$GK$10,Data1!$GK$11:$GK$38</definedName>
    <definedName name="A124867182X_Data">Data1!$GK$11:$GK$38</definedName>
    <definedName name="A124867182X_Latest">Data1!$GK$38</definedName>
    <definedName name="A124867186J">Data1!$FZ$1:$FZ$10,Data1!$FZ$11:$FZ$38</definedName>
    <definedName name="A124867186J_Data">Data1!$FZ$11:$FZ$38</definedName>
    <definedName name="A124867186J_Latest">Data1!$FZ$38</definedName>
    <definedName name="A124867190X">Data1!$GH$1:$GH$10,Data1!$GH$11:$GH$38</definedName>
    <definedName name="A124867190X_Data">Data1!$GH$11:$GH$38</definedName>
    <definedName name="A124867190X_Latest">Data1!$GH$38</definedName>
    <definedName name="A124867194J">Data1!$GO$1:$GO$10,Data1!$GO$11:$GO$38</definedName>
    <definedName name="A124867194J_Data">Data1!$GO$11:$GO$38</definedName>
    <definedName name="A124867194J_Latest">Data1!$GO$38</definedName>
    <definedName name="A124867198T">Data1!$N$1:$N$10,Data1!$N$11:$N$38</definedName>
    <definedName name="A124867198T_Data">Data1!$N$11:$N$38</definedName>
    <definedName name="A124867198T_Latest">Data1!$N$38</definedName>
    <definedName name="A124867202W">Data1!$U$1:$U$10,Data1!$U$11:$U$38</definedName>
    <definedName name="A124867202W_Data">Data1!$U$11:$U$38</definedName>
    <definedName name="A124867202W_Latest">Data1!$U$38</definedName>
    <definedName name="A124867206F">Data1!$X$1:$X$10,Data1!$X$11:$X$38</definedName>
    <definedName name="A124867206F_Data">Data1!$X$11:$X$38</definedName>
    <definedName name="A124867206F_Latest">Data1!$X$38</definedName>
    <definedName name="A124867210W">Data1!$AB$1:$AB$10,Data1!$AB$11:$AB$38</definedName>
    <definedName name="A124867210W_Data">Data1!$AB$11:$AB$38</definedName>
    <definedName name="A124867210W_Latest">Data1!$AB$38</definedName>
    <definedName name="A124867214F">Data1!$O$1:$O$10,Data1!$O$11:$O$38</definedName>
    <definedName name="A124867214F_Data">Data1!$O$11:$O$38</definedName>
    <definedName name="A124867214F_Latest">Data1!$O$38</definedName>
    <definedName name="A124867218R">Data1!$Q$1:$Q$10,Data1!$Q$11:$Q$38</definedName>
    <definedName name="A124867218R_Data">Data1!$Q$11:$Q$38</definedName>
    <definedName name="A124867218R_Latest">Data1!$Q$38</definedName>
    <definedName name="A124867222F">Data1!$AE$1:$AE$10,Data1!$AE$11:$AE$38</definedName>
    <definedName name="A124867222F_Data">Data1!$AE$11:$AE$38</definedName>
    <definedName name="A124867222F_Latest">Data1!$AE$38</definedName>
    <definedName name="A124867226R">Data1!$I$1:$I$10,Data1!$I$11:$I$38</definedName>
    <definedName name="A124867226R_Data">Data1!$I$11:$I$38</definedName>
    <definedName name="A124867226R_Latest">Data1!$I$38</definedName>
    <definedName name="A124867230F">Data1!$M$1:$M$10,Data1!$M$11:$M$38</definedName>
    <definedName name="A124867230F_Data">Data1!$M$11:$M$38</definedName>
    <definedName name="A124867230F_Latest">Data1!$M$38</definedName>
    <definedName name="A124867234R">Data1!$Y$1:$Y$10,Data1!$Y$11:$Y$38</definedName>
    <definedName name="A124867234R_Data">Data1!$Y$11:$Y$38</definedName>
    <definedName name="A124867234R_Latest">Data1!$Y$38</definedName>
    <definedName name="A124867238X">Data1!$C$1:$C$10,Data1!$C$11:$C$38</definedName>
    <definedName name="A124867238X_Data">Data1!$C$11:$C$38</definedName>
    <definedName name="A124867238X_Latest">Data1!$C$38</definedName>
    <definedName name="A124867242R">Data1!$F$1:$F$10,Data1!$F$11:$F$38</definedName>
    <definedName name="A124867242R_Data">Data1!$F$11:$F$38</definedName>
    <definedName name="A124867242R_Latest">Data1!$F$38</definedName>
    <definedName name="A124867246X">Data1!$G$1:$G$10,Data1!$G$11:$G$38</definedName>
    <definedName name="A124867246X_Data">Data1!$G$11:$G$38</definedName>
    <definedName name="A124867246X_Latest">Data1!$G$38</definedName>
    <definedName name="A124867250R">Data1!$P$1:$P$10,Data1!$P$11:$P$38</definedName>
    <definedName name="A124867250R_Data">Data1!$P$11:$P$38</definedName>
    <definedName name="A124867250R_Latest">Data1!$P$38</definedName>
    <definedName name="A124867254X">Data1!$R$1:$R$10,Data1!$R$11:$R$38</definedName>
    <definedName name="A124867254X_Data">Data1!$R$11:$R$38</definedName>
    <definedName name="A124867254X_Latest">Data1!$R$38</definedName>
    <definedName name="A124867258J">Data1!$S$1:$S$10,Data1!$S$11:$S$38</definedName>
    <definedName name="A124867258J_Data">Data1!$S$11:$S$38</definedName>
    <definedName name="A124867258J_Latest">Data1!$S$38</definedName>
    <definedName name="A124867262X">Data1!$Z$1:$Z$10,Data1!$Z$11:$Z$38</definedName>
    <definedName name="A124867262X_Data">Data1!$Z$11:$Z$38</definedName>
    <definedName name="A124867262X_Latest">Data1!$Z$38</definedName>
    <definedName name="A124867266J">Data1!$H$1:$H$10,Data1!$H$11:$H$38</definedName>
    <definedName name="A124867266J_Data">Data1!$H$11:$H$38</definedName>
    <definedName name="A124867266J_Latest">Data1!$H$38</definedName>
    <definedName name="A124867270X">Data1!$K$1:$K$10,Data1!$K$11:$K$38</definedName>
    <definedName name="A124867270X_Data">Data1!$K$11:$K$38</definedName>
    <definedName name="A124867270X_Latest">Data1!$K$38</definedName>
    <definedName name="A124867274J">Data1!$AC$1:$AC$10,Data1!$AC$11:$AC$38</definedName>
    <definedName name="A124867274J_Data">Data1!$AC$11:$AC$38</definedName>
    <definedName name="A124867274J_Latest">Data1!$AC$38</definedName>
    <definedName name="A124867278T">Data1!$AD$1:$AD$10,Data1!$AD$11:$AD$38</definedName>
    <definedName name="A124867278T_Data">Data1!$AD$11:$AD$38</definedName>
    <definedName name="A124867278T_Latest">Data1!$AD$38</definedName>
    <definedName name="A124867282J">Data1!$B$1:$B$10,Data1!$B$11:$B$38</definedName>
    <definedName name="A124867282J_Data">Data1!$B$11:$B$38</definedName>
    <definedName name="A124867282J_Latest">Data1!$B$38</definedName>
    <definedName name="A124867286T">Data1!$D$1:$D$10,Data1!$D$11:$D$38</definedName>
    <definedName name="A124867286T_Data">Data1!$D$11:$D$38</definedName>
    <definedName name="A124867286T_Latest">Data1!$D$38</definedName>
    <definedName name="A124867290J">Data1!$E$1:$E$10,Data1!$E$11:$E$38</definedName>
    <definedName name="A124867290J_Data">Data1!$E$11:$E$38</definedName>
    <definedName name="A124867290J_Latest">Data1!$E$38</definedName>
    <definedName name="A124867294T">Data1!$J$1:$J$10,Data1!$J$11:$J$38</definedName>
    <definedName name="A124867294T_Data">Data1!$J$11:$J$38</definedName>
    <definedName name="A124867294T_Latest">Data1!$J$38</definedName>
    <definedName name="A124867298A">Data1!$V$1:$V$10,Data1!$V$11:$V$38</definedName>
    <definedName name="A124867298A_Data">Data1!$V$11:$V$38</definedName>
    <definedName name="A124867298A_Latest">Data1!$V$38</definedName>
    <definedName name="A124867302F">Data1!$W$1:$W$10,Data1!$W$11:$W$38</definedName>
    <definedName name="A124867302F_Data">Data1!$W$11:$W$38</definedName>
    <definedName name="A124867302F_Latest">Data1!$W$38</definedName>
    <definedName name="A124867306R">Data1!$L$1:$L$10,Data1!$L$11:$L$38</definedName>
    <definedName name="A124867306R_Data">Data1!$L$11:$L$38</definedName>
    <definedName name="A124867306R_Latest">Data1!$L$38</definedName>
    <definedName name="A124867310F">Data1!$T$1:$T$10,Data1!$T$11:$T$38</definedName>
    <definedName name="A124867310F_Data">Data1!$T$11:$T$38</definedName>
    <definedName name="A124867310F_Latest">Data1!$T$38</definedName>
    <definedName name="A124867314R">Data1!$AA$1:$AA$10,Data1!$AA$11:$AA$38</definedName>
    <definedName name="A124867314R_Data">Data1!$AA$11:$AA$38</definedName>
    <definedName name="A124867314R_Latest">Data1!$AA$38</definedName>
    <definedName name="A124867318X">Data1!$BQ$1:$BQ$10,Data1!$BQ$11:$BQ$38</definedName>
    <definedName name="A124867318X_Data">Data1!$BQ$11:$BQ$38</definedName>
    <definedName name="A124867318X_Latest">Data1!$BQ$38</definedName>
    <definedName name="A124867322R">Data1!$BX$1:$BX$10,Data1!$BX$11:$BX$38</definedName>
    <definedName name="A124867322R_Data">Data1!$BX$11:$BX$38</definedName>
    <definedName name="A124867322R_Latest">Data1!$BX$38</definedName>
    <definedName name="A124867326X">Data1!$CA$1:$CA$10,Data1!$CA$11:$CA$38</definedName>
    <definedName name="A124867326X_Data">Data1!$CA$11:$CA$38</definedName>
    <definedName name="A124867326X_Latest">Data1!$CA$38</definedName>
    <definedName name="A124867330R">Data1!#REF!,Data1!#REF!</definedName>
    <definedName name="A124867330R_Data">Data1!#REF!</definedName>
    <definedName name="A124867330R_Latest">Data1!#REF!</definedName>
    <definedName name="A124867334X">Data1!$BR$1:$BR$10,Data1!$BR$11:$BR$38</definedName>
    <definedName name="A124867334X_Data">Data1!$BR$11:$BR$38</definedName>
    <definedName name="A124867334X_Latest">Data1!$BR$38</definedName>
    <definedName name="A124867338J">Data1!$BT$1:$BT$10,Data1!$BT$11:$BT$38</definedName>
    <definedName name="A124867338J_Data">Data1!$BT$11:$BT$38</definedName>
    <definedName name="A124867338J_Latest">Data1!$BT$38</definedName>
    <definedName name="A124867342X">Data1!#REF!,Data1!#REF!</definedName>
    <definedName name="A124867342X_Data">Data1!#REF!</definedName>
    <definedName name="A124867342X_Latest">Data1!#REF!</definedName>
    <definedName name="A124867346J">Data1!$BL$1:$BL$10,Data1!$BL$11:$BL$38</definedName>
    <definedName name="A124867346J_Data">Data1!$BL$11:$BL$38</definedName>
    <definedName name="A124867346J_Latest">Data1!$BL$38</definedName>
    <definedName name="A124867350X">Data1!$BP$1:$BP$10,Data1!$BP$11:$BP$38</definedName>
    <definedName name="A124867350X_Data">Data1!$BP$11:$BP$38</definedName>
    <definedName name="A124867350X_Latest">Data1!$BP$38</definedName>
    <definedName name="A124867354J">Data1!$CB$1:$CB$10,Data1!$CB$11:$CB$38</definedName>
    <definedName name="A124867354J_Data">Data1!$CB$11:$CB$38</definedName>
    <definedName name="A124867354J_Latest">Data1!$CB$38</definedName>
    <definedName name="A124867358T">Data1!$BF$1:$BF$10,Data1!$BF$11:$BF$38</definedName>
    <definedName name="A124867358T_Data">Data1!$BF$11:$BF$38</definedName>
    <definedName name="A124867358T_Latest">Data1!$BF$38</definedName>
    <definedName name="A124867362J">Data1!$BI$1:$BI$10,Data1!$BI$11:$BI$38</definedName>
    <definedName name="A124867362J_Data">Data1!$BI$11:$BI$38</definedName>
    <definedName name="A124867362J_Latest">Data1!$BI$38</definedName>
    <definedName name="A124867366T">Data1!$BJ$1:$BJ$10,Data1!$BJ$11:$BJ$38</definedName>
    <definedName name="A124867366T_Data">Data1!$BJ$11:$BJ$38</definedName>
    <definedName name="A124867366T_Latest">Data1!$BJ$38</definedName>
    <definedName name="A124867370J">Data1!$BS$1:$BS$10,Data1!$BS$11:$BS$38</definedName>
    <definedName name="A124867370J_Data">Data1!$BS$11:$BS$38</definedName>
    <definedName name="A124867370J_Latest">Data1!$BS$38</definedName>
    <definedName name="A124867374T">Data1!$BU$1:$BU$10,Data1!$BU$11:$BU$38</definedName>
    <definedName name="A124867374T_Data">Data1!$BU$11:$BU$38</definedName>
    <definedName name="A124867374T_Latest">Data1!$BU$38</definedName>
    <definedName name="A124867378A">Data1!$BV$1:$BV$10,Data1!$BV$11:$BV$38</definedName>
    <definedName name="A124867378A_Data">Data1!$BV$11:$BV$38</definedName>
    <definedName name="A124867378A_Latest">Data1!$BV$38</definedName>
    <definedName name="A124867382T">Data1!$CC$1:$CC$10,Data1!$CC$11:$CC$38</definedName>
    <definedName name="A124867382T_Data">Data1!$CC$11:$CC$38</definedName>
    <definedName name="A124867382T_Latest">Data1!$CC$38</definedName>
    <definedName name="A124867386A">Data1!$BK$1:$BK$10,Data1!$BK$11:$BK$38</definedName>
    <definedName name="A124867386A_Data">Data1!$BK$11:$BK$38</definedName>
    <definedName name="A124867386A_Latest">Data1!$BK$38</definedName>
    <definedName name="A124867390T">Data1!$BN$1:$BN$10,Data1!$BN$11:$BN$38</definedName>
    <definedName name="A124867390T_Data">Data1!$BN$11:$BN$38</definedName>
    <definedName name="A124867390T_Latest">Data1!$BN$38</definedName>
    <definedName name="A124867394A">Data1!#REF!,Data1!#REF!</definedName>
    <definedName name="A124867394A_Data">Data1!#REF!</definedName>
    <definedName name="A124867394A_Latest">Data1!#REF!</definedName>
    <definedName name="A124867398K">Data1!#REF!,Data1!#REF!</definedName>
    <definedName name="A124867398K_Data">Data1!#REF!</definedName>
    <definedName name="A124867398K_Latest">Data1!#REF!</definedName>
    <definedName name="A124867402R">Data1!$BE$1:$BE$10,Data1!$BE$11:$BE$38</definedName>
    <definedName name="A124867402R_Data">Data1!$BE$11:$BE$38</definedName>
    <definedName name="A124867402R_Latest">Data1!$BE$38</definedName>
    <definedName name="A124867406X">Data1!$BG$1:$BG$10,Data1!$BG$11:$BG$38</definedName>
    <definedName name="A124867406X_Data">Data1!$BG$11:$BG$38</definedName>
    <definedName name="A124867406X_Latest">Data1!$BG$38</definedName>
    <definedName name="A124867410R">Data1!$BH$1:$BH$10,Data1!$BH$11:$BH$38</definedName>
    <definedName name="A124867410R_Data">Data1!$BH$11:$BH$38</definedName>
    <definedName name="A124867410R_Latest">Data1!$BH$38</definedName>
    <definedName name="A124867414X">Data1!$BM$1:$BM$10,Data1!$BM$11:$BM$38</definedName>
    <definedName name="A124867414X_Data">Data1!$BM$11:$BM$38</definedName>
    <definedName name="A124867414X_Latest">Data1!$BM$38</definedName>
    <definedName name="A124867418J">Data1!$BY$1:$BY$10,Data1!$BY$11:$BY$38</definedName>
    <definedName name="A124867418J_Data">Data1!$BY$11:$BY$38</definedName>
    <definedName name="A124867418J_Latest">Data1!$BY$38</definedName>
    <definedName name="A124867422X">Data1!$BZ$1:$BZ$10,Data1!$BZ$11:$BZ$38</definedName>
    <definedName name="A124867422X_Data">Data1!$BZ$11:$BZ$38</definedName>
    <definedName name="A124867422X_Latest">Data1!$BZ$38</definedName>
    <definedName name="A124867426J">Data1!$BO$1:$BO$10,Data1!$BO$11:$BO$38</definedName>
    <definedName name="A124867426J_Data">Data1!$BO$11:$BO$38</definedName>
    <definedName name="A124867426J_Latest">Data1!$BO$38</definedName>
    <definedName name="A124867430X">Data1!$BW$1:$BW$10,Data1!$BW$11:$BW$38</definedName>
    <definedName name="A124867430X_Data">Data1!$BW$11:$BW$38</definedName>
    <definedName name="A124867430X_Latest">Data1!$BW$38</definedName>
    <definedName name="A124867434J">Data1!#REF!,Data1!#REF!</definedName>
    <definedName name="A124867434J_Data">Data1!#REF!</definedName>
    <definedName name="A124867434J_Latest">Data1!#REF!</definedName>
    <definedName name="A124867438T">Data1!$CP$1:$CP$10,Data1!$CP$11:$CP$38</definedName>
    <definedName name="A124867438T_Data">Data1!$CP$11:$CP$38</definedName>
    <definedName name="A124867438T_Latest">Data1!$CP$38</definedName>
    <definedName name="A124867442J">Data1!$CW$1:$CW$10,Data1!$CW$11:$CW$38</definedName>
    <definedName name="A124867442J_Data">Data1!$CW$11:$CW$38</definedName>
    <definedName name="A124867442J_Latest">Data1!$CW$38</definedName>
    <definedName name="A124867446T">Data1!$CZ$1:$CZ$10,Data1!$CZ$11:$CZ$38</definedName>
    <definedName name="A124867446T_Data">Data1!$CZ$11:$CZ$38</definedName>
    <definedName name="A124867446T_Latest">Data1!$CZ$38</definedName>
    <definedName name="A124867450J">Data1!$DD$1:$DD$10,Data1!$DD$11:$DD$38</definedName>
    <definedName name="A124867450J_Data">Data1!$DD$11:$DD$38</definedName>
    <definedName name="A124867450J_Latest">Data1!$DD$38</definedName>
    <definedName name="A124867454T">Data1!$CQ$1:$CQ$10,Data1!$CQ$11:$CQ$38</definedName>
    <definedName name="A124867454T_Data">Data1!$CQ$11:$CQ$38</definedName>
    <definedName name="A124867454T_Latest">Data1!$CQ$38</definedName>
    <definedName name="A124867458A">Data1!$CS$1:$CS$10,Data1!$CS$11:$CS$38</definedName>
    <definedName name="A124867458A_Data">Data1!$CS$11:$CS$38</definedName>
    <definedName name="A124867458A_Latest">Data1!$CS$38</definedName>
    <definedName name="A124867462T">Data1!$DG$1:$DG$10,Data1!$DG$11:$DG$38</definedName>
    <definedName name="A124867462T_Data">Data1!$DG$11:$DG$38</definedName>
    <definedName name="A124867462T_Latest">Data1!$DG$38</definedName>
    <definedName name="A124867466A">Data1!$CK$1:$CK$10,Data1!$CK$11:$CK$38</definedName>
    <definedName name="A124867466A_Data">Data1!$CK$11:$CK$38</definedName>
    <definedName name="A124867466A_Latest">Data1!$CK$38</definedName>
    <definedName name="A124867470T">Data1!$CO$1:$CO$10,Data1!$CO$11:$CO$38</definedName>
    <definedName name="A124867470T_Data">Data1!$CO$11:$CO$38</definedName>
    <definedName name="A124867470T_Latest">Data1!$CO$38</definedName>
    <definedName name="A124867474A">Data1!$DA$1:$DA$10,Data1!$DA$11:$DA$38</definedName>
    <definedName name="A124867474A_Data">Data1!$DA$11:$DA$38</definedName>
    <definedName name="A124867474A_Latest">Data1!$DA$38</definedName>
    <definedName name="A124867478K">Data1!$CE$1:$CE$10,Data1!$CE$11:$CE$38</definedName>
    <definedName name="A124867478K_Data">Data1!$CE$11:$CE$38</definedName>
    <definedName name="A124867478K_Latest">Data1!$CE$38</definedName>
    <definedName name="A124867482A">Data1!$CH$1:$CH$10,Data1!$CH$11:$CH$38</definedName>
    <definedName name="A124867482A_Data">Data1!$CH$11:$CH$38</definedName>
    <definedName name="A124867482A_Latest">Data1!$CH$38</definedName>
    <definedName name="A124867486K">Data1!$CI$1:$CI$10,Data1!$CI$11:$CI$38</definedName>
    <definedName name="A124867486K_Data">Data1!$CI$11:$CI$38</definedName>
    <definedName name="A124867486K_Latest">Data1!$CI$38</definedName>
    <definedName name="A124867490A">Data1!$CR$1:$CR$10,Data1!$CR$11:$CR$38</definedName>
    <definedName name="A124867490A_Data">Data1!$CR$11:$CR$38</definedName>
    <definedName name="A124867490A_Latest">Data1!$CR$38</definedName>
    <definedName name="A124867494K">Data1!$CT$1:$CT$10,Data1!$CT$11:$CT$38</definedName>
    <definedName name="A124867494K_Data">Data1!$CT$11:$CT$38</definedName>
    <definedName name="A124867494K_Latest">Data1!$CT$38</definedName>
    <definedName name="A124867498V">Data1!$CU$1:$CU$10,Data1!$CU$11:$CU$38</definedName>
    <definedName name="A124867498V_Data">Data1!$CU$11:$CU$38</definedName>
    <definedName name="A124867498V_Latest">Data1!$CU$38</definedName>
    <definedName name="A124867502X">Data1!$DB$1:$DB$10,Data1!$DB$11:$DB$38</definedName>
    <definedName name="A124867502X_Data">Data1!$DB$11:$DB$38</definedName>
    <definedName name="A124867502X_Latest">Data1!$DB$38</definedName>
    <definedName name="A124867506J">Data1!$CJ$1:$CJ$10,Data1!$CJ$11:$CJ$38</definedName>
    <definedName name="A124867506J_Data">Data1!$CJ$11:$CJ$38</definedName>
    <definedName name="A124867506J_Latest">Data1!$CJ$38</definedName>
    <definedName name="A124867510X">Data1!$CM$1:$CM$10,Data1!$CM$11:$CM$38</definedName>
    <definedName name="A124867510X_Data">Data1!$CM$11:$CM$38</definedName>
    <definedName name="A124867510X_Latest">Data1!$CM$38</definedName>
    <definedName name="A124867514J">Data1!$DE$1:$DE$10,Data1!$DE$11:$DE$38</definedName>
    <definedName name="A124867514J_Data">Data1!$DE$11:$DE$38</definedName>
    <definedName name="A124867514J_Latest">Data1!$DE$38</definedName>
    <definedName name="A124867518T">Data1!$DF$1:$DF$10,Data1!$DF$11:$DF$38</definedName>
    <definedName name="A124867518T_Data">Data1!$DF$11:$DF$38</definedName>
    <definedName name="A124867518T_Latest">Data1!$DF$38</definedName>
    <definedName name="A124867522J">Data1!$CD$1:$CD$10,Data1!$CD$11:$CD$38</definedName>
    <definedName name="A124867522J_Data">Data1!$CD$11:$CD$38</definedName>
    <definedName name="A124867522J_Latest">Data1!$CD$38</definedName>
    <definedName name="A124867526T">Data1!$CF$1:$CF$10,Data1!$CF$11:$CF$38</definedName>
    <definedName name="A124867526T_Data">Data1!$CF$11:$CF$38</definedName>
    <definedName name="A124867526T_Latest">Data1!$CF$38</definedName>
    <definedName name="A124867530J">Data1!$CG$1:$CG$10,Data1!$CG$11:$CG$38</definedName>
    <definedName name="A124867530J_Data">Data1!$CG$11:$CG$38</definedName>
    <definedName name="A124867530J_Latest">Data1!$CG$38</definedName>
    <definedName name="A124867534T">Data1!$CL$1:$CL$10,Data1!$CL$11:$CL$38</definedName>
    <definedName name="A124867534T_Data">Data1!$CL$11:$CL$38</definedName>
    <definedName name="A124867534T_Latest">Data1!$CL$38</definedName>
    <definedName name="A124867538A">Data1!$CX$1:$CX$10,Data1!$CX$11:$CX$38</definedName>
    <definedName name="A124867538A_Data">Data1!$CX$11:$CX$38</definedName>
    <definedName name="A124867538A_Latest">Data1!$CX$38</definedName>
    <definedName name="A124867542T">Data1!$CY$1:$CY$10,Data1!$CY$11:$CY$38</definedName>
    <definedName name="A124867542T_Data">Data1!$CY$11:$CY$38</definedName>
    <definedName name="A124867542T_Latest">Data1!$CY$38</definedName>
    <definedName name="A124867546A">Data1!$CN$1:$CN$10,Data1!$CN$11:$CN$38</definedName>
    <definedName name="A124867546A_Data">Data1!$CN$11:$CN$38</definedName>
    <definedName name="A124867546A_Latest">Data1!$CN$38</definedName>
    <definedName name="A124867550T">Data1!$CV$1:$CV$10,Data1!$CV$11:$CV$38</definedName>
    <definedName name="A124867550T_Data">Data1!$CV$11:$CV$38</definedName>
    <definedName name="A124867550T_Latest">Data1!$CV$38</definedName>
    <definedName name="A124867554A">Data1!$DC$1:$DC$10,Data1!$DC$11:$DC$38</definedName>
    <definedName name="A124867554A_Data">Data1!$DC$11:$DC$38</definedName>
    <definedName name="A124867554A_Latest">Data1!$DC$38</definedName>
    <definedName name="Date_Range">Data1!$A$2:$A$10,Data1!$A$11:$A$38</definedName>
    <definedName name="Date_Range_Data">Data1!$A$11:$A$38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6" l="1"/>
  <c r="B49" i="5"/>
  <c r="B26" i="4"/>
  <c r="A8" i="6" l="1"/>
  <c r="B7" i="6"/>
  <c r="B6" i="6"/>
  <c r="B5" i="6"/>
  <c r="I46" i="5"/>
  <c r="H46" i="5"/>
  <c r="G46" i="5"/>
  <c r="F46" i="5"/>
  <c r="C46" i="5"/>
  <c r="I45" i="5"/>
  <c r="H45" i="5"/>
  <c r="G45" i="5"/>
  <c r="F45" i="5"/>
  <c r="C45" i="5"/>
  <c r="I44" i="5"/>
  <c r="H44" i="5"/>
  <c r="G44" i="5"/>
  <c r="F44" i="5"/>
  <c r="C44" i="5"/>
  <c r="I43" i="5"/>
  <c r="H43" i="5"/>
  <c r="G43" i="5"/>
  <c r="F43" i="5"/>
  <c r="C43" i="5"/>
  <c r="I42" i="5"/>
  <c r="H42" i="5"/>
  <c r="G42" i="5"/>
  <c r="F42" i="5"/>
  <c r="C42" i="5"/>
  <c r="I40" i="5"/>
  <c r="H40" i="5"/>
  <c r="G40" i="5"/>
  <c r="F40" i="5"/>
  <c r="E40" i="5"/>
  <c r="D40" i="5"/>
  <c r="C40" i="5"/>
  <c r="I39" i="5"/>
  <c r="H39" i="5"/>
  <c r="G39" i="5"/>
  <c r="F39" i="5"/>
  <c r="E39" i="5"/>
  <c r="D39" i="5"/>
  <c r="C39" i="5"/>
  <c r="I38" i="5"/>
  <c r="H38" i="5"/>
  <c r="G38" i="5"/>
  <c r="F38" i="5"/>
  <c r="E38" i="5"/>
  <c r="D38" i="5"/>
  <c r="C38" i="5"/>
  <c r="I37" i="5"/>
  <c r="H37" i="5"/>
  <c r="G37" i="5"/>
  <c r="F37" i="5"/>
  <c r="E37" i="5"/>
  <c r="D37" i="5"/>
  <c r="C37" i="5"/>
  <c r="I36" i="5"/>
  <c r="H36" i="5"/>
  <c r="G36" i="5"/>
  <c r="F36" i="5"/>
  <c r="E36" i="5"/>
  <c r="D36" i="5"/>
  <c r="C36" i="5"/>
  <c r="I35" i="5"/>
  <c r="H35" i="5"/>
  <c r="G35" i="5"/>
  <c r="F35" i="5"/>
  <c r="E35" i="5"/>
  <c r="D35" i="5"/>
  <c r="C35" i="5"/>
  <c r="I34" i="5"/>
  <c r="H34" i="5"/>
  <c r="G34" i="5"/>
  <c r="F34" i="5"/>
  <c r="E34" i="5"/>
  <c r="D34" i="5"/>
  <c r="C34" i="5"/>
  <c r="I33" i="5"/>
  <c r="H33" i="5"/>
  <c r="G33" i="5"/>
  <c r="F33" i="5"/>
  <c r="E33" i="5"/>
  <c r="D33" i="5"/>
  <c r="C33" i="5"/>
  <c r="I32" i="5"/>
  <c r="H32" i="5"/>
  <c r="G32" i="5"/>
  <c r="F32" i="5"/>
  <c r="E32" i="5"/>
  <c r="D32" i="5"/>
  <c r="C32" i="5"/>
  <c r="I31" i="5"/>
  <c r="H31" i="5"/>
  <c r="G31" i="5"/>
  <c r="F31" i="5"/>
  <c r="E31" i="5"/>
  <c r="D31" i="5"/>
  <c r="C31" i="5"/>
  <c r="I30" i="5"/>
  <c r="H30" i="5"/>
  <c r="G30" i="5"/>
  <c r="F30" i="5"/>
  <c r="E30" i="5"/>
  <c r="D30" i="5"/>
  <c r="C30" i="5"/>
  <c r="I28" i="5"/>
  <c r="H28" i="5"/>
  <c r="G28" i="5"/>
  <c r="F28" i="5"/>
  <c r="E28" i="5"/>
  <c r="D28" i="5"/>
  <c r="C28" i="5"/>
  <c r="I27" i="5"/>
  <c r="H27" i="5"/>
  <c r="G27" i="5"/>
  <c r="F27" i="5"/>
  <c r="E27" i="5"/>
  <c r="D27" i="5"/>
  <c r="C27" i="5"/>
  <c r="I26" i="5"/>
  <c r="H26" i="5"/>
  <c r="G26" i="5"/>
  <c r="F26" i="5"/>
  <c r="E26" i="5"/>
  <c r="D26" i="5"/>
  <c r="C26" i="5"/>
  <c r="I25" i="5"/>
  <c r="H25" i="5"/>
  <c r="G25" i="5"/>
  <c r="F25" i="5"/>
  <c r="E25" i="5"/>
  <c r="D25" i="5"/>
  <c r="C25" i="5"/>
  <c r="I24" i="5"/>
  <c r="H24" i="5"/>
  <c r="G24" i="5"/>
  <c r="F24" i="5"/>
  <c r="E24" i="5"/>
  <c r="D24" i="5"/>
  <c r="C24" i="5"/>
  <c r="I23" i="5"/>
  <c r="H23" i="5"/>
  <c r="G23" i="5"/>
  <c r="F23" i="5"/>
  <c r="E23" i="5"/>
  <c r="D23" i="5"/>
  <c r="C23" i="5"/>
  <c r="I22" i="5"/>
  <c r="H22" i="5"/>
  <c r="G22" i="5"/>
  <c r="F22" i="5"/>
  <c r="E22" i="5"/>
  <c r="D22" i="5"/>
  <c r="C22" i="5"/>
  <c r="I21" i="5"/>
  <c r="H21" i="5"/>
  <c r="G21" i="5"/>
  <c r="F21" i="5"/>
  <c r="E21" i="5"/>
  <c r="D21" i="5"/>
  <c r="C21" i="5"/>
  <c r="I20" i="5"/>
  <c r="H20" i="5"/>
  <c r="G20" i="5"/>
  <c r="F20" i="5"/>
  <c r="E20" i="5"/>
  <c r="D20" i="5"/>
  <c r="C20" i="5"/>
  <c r="I19" i="5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I17" i="5"/>
  <c r="H17" i="5"/>
  <c r="G17" i="5"/>
  <c r="F17" i="5"/>
  <c r="E17" i="5"/>
  <c r="D17" i="5"/>
  <c r="C17" i="5"/>
  <c r="I16" i="5"/>
  <c r="H16" i="5"/>
  <c r="G16" i="5"/>
  <c r="F16" i="5"/>
  <c r="E16" i="5"/>
  <c r="D16" i="5"/>
  <c r="C16" i="5"/>
  <c r="I14" i="5"/>
  <c r="H14" i="5"/>
  <c r="G14" i="5"/>
  <c r="F14" i="5"/>
  <c r="E14" i="5"/>
  <c r="D14" i="5"/>
  <c r="C14" i="5"/>
  <c r="A8" i="5"/>
  <c r="B7" i="5"/>
  <c r="B6" i="5"/>
  <c r="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F42" authorId="0" shapeId="0" xr:uid="{18613191-6865-4581-B790-E05A9BFD6CC0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2" authorId="0" shapeId="0" xr:uid="{0BAF9337-A90C-4883-B543-BDD75C759939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2" authorId="0" shapeId="0" xr:uid="{FADB4855-7CE8-4FCB-9C03-760A471AF326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3" authorId="0" shapeId="0" xr:uid="{60EE5C42-2723-433C-9C5A-D83F4B2CDDEE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3" authorId="0" shapeId="0" xr:uid="{4C1BFC05-F289-4F4F-830A-A1A580A36873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3" authorId="0" shapeId="0" xr:uid="{62847551-36B3-4733-981C-11AC5E188F31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4" authorId="0" shapeId="0" xr:uid="{E84E9AF0-A1FD-4860-93E6-5821A2220AB2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4" authorId="0" shapeId="0" xr:uid="{98E71505-372D-4D7E-A5D7-6C15D384932E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4" authorId="0" shapeId="0" xr:uid="{EC9CEAA0-34B8-499C-8C03-5282EC3B66E6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5" authorId="0" shapeId="0" xr:uid="{4247D9D9-FA14-40A7-A6C4-BF21D0D371AE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5" authorId="0" shapeId="0" xr:uid="{7642ECE8-46BE-4E50-A096-82B7D92D9CD7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5" authorId="0" shapeId="0" xr:uid="{06D80788-A328-4790-B9CA-4AFB5E574432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6" authorId="0" shapeId="0" xr:uid="{521F2390-3EED-4710-86D2-EEBBCD0392B4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6" authorId="0" shapeId="0" xr:uid="{A1A7D6A7-D732-4ED9-A972-99C43C3A1FB3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6" authorId="0" shapeId="0" xr:uid="{A57E67EA-9A18-4B11-9B33-F2B96EACCCF3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F42" authorId="0" shapeId="0" xr:uid="{E21540DD-613A-400E-A02B-7F789BCF6E73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2" authorId="0" shapeId="0" xr:uid="{A6D0F01C-6666-4AE3-97C6-58BBB3CA80BD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2" authorId="0" shapeId="0" xr:uid="{696654F9-AD82-426D-BD24-A88159F258D2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3" authorId="0" shapeId="0" xr:uid="{4E90F217-AF49-47E4-BEAC-2FC37ABD9695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3" authorId="0" shapeId="0" xr:uid="{436C5D99-F2AA-47E1-B2BF-5E2367B36B27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3" authorId="0" shapeId="0" xr:uid="{C4522683-3FC7-434B-AE16-D22FFEE7D8BA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4" authorId="0" shapeId="0" xr:uid="{75789384-CBA8-4D31-924F-F9036A8C43DE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4" authorId="0" shapeId="0" xr:uid="{038C4E82-82C0-4A75-B970-885A7C339684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4" authorId="0" shapeId="0" xr:uid="{4E735A1C-E89D-4231-BE5B-653F81BE0916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5" authorId="0" shapeId="0" xr:uid="{862AEE76-1B3F-4EE3-8101-FBDB17717EA9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5" authorId="0" shapeId="0" xr:uid="{A670DAEB-DC6C-4886-8A6F-023DACD8802F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5" authorId="0" shapeId="0" xr:uid="{4E523DC5-C5ED-4AA3-BF8D-9F28489046E6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46" authorId="0" shapeId="0" xr:uid="{2E5DEBC4-12AD-414A-8924-F8F54B02601C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G46" authorId="0" shapeId="0" xr:uid="{7814A1B7-3CF0-412C-9396-06962DA9F725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H46" authorId="0" shapeId="0" xr:uid="{9FB8172C-0170-4E6B-B6A1-9B9BAADF9F5D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  <author>Scott Marley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C117" authorId="1" shapeId="0" xr:uid="{FF5D2613-210B-481B-9828-67CDC9978D5E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18" authorId="1" shapeId="0" xr:uid="{FF5BD96E-52C3-4324-B0A1-630C34FF5893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19" authorId="1" shapeId="0" xr:uid="{61BE3255-DA86-48D5-B287-3AF801DC45A4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20" authorId="1" shapeId="0" xr:uid="{912E86E4-8C5F-42DC-BF42-981FA40ABEC2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21" authorId="1" shapeId="0" xr:uid="{D8C4F638-EC0F-40B1-9EF5-3B4218E8C99D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47" authorId="1" shapeId="0" xr:uid="{38554015-2289-416B-8788-A0753FC0934D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48" authorId="1" shapeId="0" xr:uid="{2B40EDC7-F431-4579-BA86-AD8B6D0EB500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49" authorId="1" shapeId="0" xr:uid="{AB9DFF0A-3A27-452C-9B85-D36AB37280FC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50" authorId="1" shapeId="0" xr:uid="{1DBEB884-F38D-49ED-BB61-9F7AC883936D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51" authorId="1" shapeId="0" xr:uid="{51B60F8D-5618-472E-986D-5338CE928DBF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77" authorId="1" shapeId="0" xr:uid="{6293276A-B3E2-4623-A3D2-D135C8BEB4C8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78" authorId="1" shapeId="0" xr:uid="{17D0FF47-C8DF-416E-9E56-993FC3E375D3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79" authorId="1" shapeId="0" xr:uid="{1844EA15-DACD-412A-AD99-F568B58662DC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80" authorId="1" shapeId="0" xr:uid="{4A4E3BB7-FBE5-4BE2-B4F3-34629A0CAD07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C181" authorId="1" shapeId="0" xr:uid="{991F6364-2ED1-4EEF-9BEE-6BA8738E9837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  <author>ABS</author>
  </authors>
  <commentList>
    <comment ref="DC1" authorId="0" shapeId="0" xr:uid="{15EF3541-FF44-4B6E-BC0E-A0F758884EF7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DD1" authorId="0" shapeId="0" xr:uid="{1A53FD19-C870-4371-BCA0-17E44E17BF11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DE1" authorId="0" shapeId="0" xr:uid="{9B91FACE-19C5-4DB0-96F8-CA2C4BEAD6F1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DF1" authorId="0" shapeId="0" xr:uid="{7062E65F-4D3D-47F3-9BAA-460C33D15D88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DG1" authorId="0" shapeId="0" xr:uid="{D7F608A0-9BA4-4A45-8C74-012B83D540E7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EG1" authorId="0" shapeId="0" xr:uid="{49694567-CDD0-45DD-8332-21CB229B7A48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EH1" authorId="0" shapeId="0" xr:uid="{14C12DFC-6840-412A-ADBF-1FF55E619D48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EI1" authorId="0" shapeId="0" xr:uid="{48229AD8-B543-4A26-8B10-27B4FAC6F4B7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EJ1" authorId="0" shapeId="0" xr:uid="{B4B07AC5-FE78-4964-BD77-6A8032EAEB1C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EK1" authorId="0" shapeId="0" xr:uid="{AB7AED6D-ED15-45DB-9623-6240D88C899E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K1" authorId="0" shapeId="0" xr:uid="{AA7B67D1-4910-41E9-B6D4-7D0131E9503F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L1" authorId="0" shapeId="0" xr:uid="{6936345E-6D40-4FF5-BF08-99A48A045A89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M1" authorId="0" shapeId="0" xr:uid="{EB88405E-A576-4E94-9149-A25B674813A2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N1" authorId="0" shapeId="0" xr:uid="{A7E18EBE-F7D1-4F5A-B04E-9FDC6CC223FD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FO1" authorId="0" shapeId="0" xr:uid="{F2BBE55F-A1AE-43A8-9F32-38D0CE58CA70}">
      <text>
        <r>
          <rPr>
            <sz val="9"/>
            <color indexed="81"/>
            <rFont val="Tahoma"/>
            <family val="2"/>
          </rPr>
          <t>Number of dependants under 25 based on other relatives aged 15-24 attending full-time education</t>
        </r>
      </text>
    </comment>
    <comment ref="A6" authorId="1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R11" authorId="1" shapeId="0" xr:uid="{330F7F04-6554-495A-A3AE-FD46347FCB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1" authorId="1" shapeId="0" xr:uid="{496B9195-1485-4875-84BC-949C91B6780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1" authorId="1" shapeId="0" xr:uid="{6F13FCC5-51C5-40DD-8A4D-06AD8FABC5C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11" authorId="1" shapeId="0" xr:uid="{B4853532-8438-44D7-99A5-3DC9BDDFDC9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1" authorId="1" shapeId="0" xr:uid="{88313A08-ECFA-4298-9C7D-1B9CE92DDAF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1" authorId="1" shapeId="0" xr:uid="{1F319154-07D2-43C3-9BFA-A3CC0E279CE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1" authorId="1" shapeId="0" xr:uid="{E8123CC2-37D5-4F14-A984-9CE270F458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1" authorId="1" shapeId="0" xr:uid="{BE2D797F-DF65-4A5F-9480-44968671A06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1" authorId="1" shapeId="0" xr:uid="{9BAF8197-C1C6-46D3-82E4-A38AD153B84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11" authorId="1" shapeId="0" xr:uid="{4695B3A8-24D1-420D-9EC1-A987B2C1E0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11" authorId="1" shapeId="0" xr:uid="{8DCD8F90-7C5D-4EFB-874B-21DDC3D8A0E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1" authorId="1" shapeId="0" xr:uid="{E245BE33-052C-473F-84F4-E8A8A64AE5F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11" authorId="1" shapeId="0" xr:uid="{3F9B69A9-05E6-4885-A3DE-625AED39DBC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1" authorId="1" shapeId="0" xr:uid="{2F25D0E1-C7D3-447B-9F17-616A533260F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1" authorId="1" shapeId="0" xr:uid="{0E08294A-C150-446B-B2D8-B0054182995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1" authorId="1" shapeId="0" xr:uid="{DA6F5E23-CE78-4962-9ACF-CF88B00CB90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1" authorId="1" shapeId="0" xr:uid="{94C5AD57-380C-4575-88D4-78149E225FF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1" authorId="1" shapeId="0" xr:uid="{D153B0EE-1201-4AB6-AFD4-A294CDE5ED9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11" authorId="1" shapeId="0" xr:uid="{26A8AD8E-C023-498A-9357-3CEA2A02CA0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O11" authorId="1" shapeId="0" xr:uid="{4020FC11-1E02-487E-9309-91038C9E1D8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1" authorId="1" shapeId="0" xr:uid="{5B2E62C0-0672-473E-9829-F481DEB2847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1" authorId="1" shapeId="0" xr:uid="{473DE1D4-9CD0-4632-8777-67C140A5711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11" authorId="1" shapeId="0" xr:uid="{4FF5086B-F12F-4106-99B2-EAD2E1CE0DE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1" authorId="1" shapeId="0" xr:uid="{D54A424A-CCF4-40F9-8346-F9418AD61D9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1" authorId="1" shapeId="0" xr:uid="{21A6FDFB-5735-470E-82E0-E45642ECB89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1" authorId="1" shapeId="0" xr:uid="{B0A26AF0-E8C3-437D-8FE9-4C49EB634EA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1" authorId="1" shapeId="0" xr:uid="{D288EE2F-5AF2-4D3C-8C87-6C4293C6303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1" authorId="1" shapeId="0" xr:uid="{8B0ABBB0-D1F4-4631-AE2F-AD81D33700A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11" authorId="1" shapeId="0" xr:uid="{E7C8347F-F17E-4F20-909C-292BB1714D7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1" authorId="1" shapeId="0" xr:uid="{D2A3FA55-6B0B-4EB3-9E51-2E7FE24F053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1" authorId="1" shapeId="0" xr:uid="{91762D33-38FC-4EBC-B61D-2D980B6A7FE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1" authorId="1" shapeId="0" xr:uid="{904AD1F4-8712-4560-885F-A845923938F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R12" authorId="1" shapeId="0" xr:uid="{4A0D9988-E686-41DC-89D9-9C0B87F757A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2" authorId="1" shapeId="0" xr:uid="{93987596-0C36-4979-A348-21B9DF53C9C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2" authorId="1" shapeId="0" xr:uid="{4B606D54-E1AF-4E22-9E33-CEA90B7DE2A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2" authorId="1" shapeId="0" xr:uid="{D0283E96-409E-477B-B15F-4BB6DB555E9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2" authorId="1" shapeId="0" xr:uid="{B10916EF-EA96-4230-BFF3-C6A49A8F43C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2" authorId="1" shapeId="0" xr:uid="{C4260802-22A8-4AA9-950E-5B69B4C73D6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2" authorId="1" shapeId="0" xr:uid="{3CCE6975-C24B-4493-9586-EFA22A1F48E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2" authorId="1" shapeId="0" xr:uid="{184DEB47-A733-4FA6-AA50-659634B2436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2" authorId="1" shapeId="0" xr:uid="{900B4CF8-7BB9-435E-A662-09B2BB4233D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12" authorId="1" shapeId="0" xr:uid="{C1A3D329-6708-44F6-83FF-91712ADC38A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2" authorId="1" shapeId="0" xr:uid="{AF6F8E4B-2305-40CF-8042-76EBBEA4544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T12" authorId="1" shapeId="0" xr:uid="{698CE7C1-5033-4872-B0D7-0B68A5D1B72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2" authorId="1" shapeId="0" xr:uid="{AD48EAAE-88CA-4B5F-BA2C-B11C1AAD6DA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2" authorId="1" shapeId="0" xr:uid="{E874765F-A78B-4466-818F-798F39B4F66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2" authorId="1" shapeId="0" xr:uid="{C307A47E-8D9A-4F5F-A604-746EB0BA99D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2" authorId="1" shapeId="0" xr:uid="{8505F694-59E5-4F2F-82C8-0E09E92108B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2" authorId="1" shapeId="0" xr:uid="{9ECF7502-5C24-4515-A014-DE9357E99B2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2" authorId="1" shapeId="0" xr:uid="{A31D42CF-F4D2-475B-A70F-3952B4531E0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2" authorId="1" shapeId="0" xr:uid="{2403C946-49CD-4573-A1E7-17E9CCAC724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2" authorId="1" shapeId="0" xr:uid="{F6483475-2D9A-401F-83E7-BBD4F6B2C32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2" authorId="1" shapeId="0" xr:uid="{E754968F-BDE5-48C3-8D00-A73F9E4CF78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2" authorId="1" shapeId="0" xr:uid="{2A197DDE-3D63-405B-BEF8-B2C9D96E77E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2" authorId="1" shapeId="0" xr:uid="{46D16392-019F-4178-8E3F-7B9A706F037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2" authorId="1" shapeId="0" xr:uid="{4DFE6129-08C3-448F-85D1-34E38786695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2" authorId="1" shapeId="0" xr:uid="{B6792072-2E9D-45AA-A687-1ABF374A22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2" authorId="1" shapeId="0" xr:uid="{354E1DB8-51CD-4D29-A2CD-F42293D9404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2" authorId="1" shapeId="0" xr:uid="{2A430159-ED82-4240-A396-EF840F89401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2" authorId="1" shapeId="0" xr:uid="{387235AD-F73E-4905-AEA4-28303694E06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2" authorId="1" shapeId="0" xr:uid="{9789B6C1-E1E2-4C90-A4D9-79EC31E6382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3" authorId="1" shapeId="0" xr:uid="{5DE953F6-9366-4B55-95B2-A1A1F1FA1EA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3" authorId="1" shapeId="0" xr:uid="{07647427-AF2C-4CCF-86FB-6E59B9AEC2E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C13" authorId="1" shapeId="0" xr:uid="{A968C0FD-29EB-4CB7-9412-802145EEE53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3" authorId="1" shapeId="0" xr:uid="{CB1918B4-E07D-46ED-8633-15D5C1EC5BD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3" authorId="1" shapeId="0" xr:uid="{D92381E4-0532-493B-B5A7-52673AC0727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3" authorId="1" shapeId="0" xr:uid="{E527CD5D-9931-4ADD-A8E4-4A6B59E4610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3" authorId="1" shapeId="0" xr:uid="{14603347-F05A-4720-864D-36E58F03FCC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3" authorId="1" shapeId="0" xr:uid="{7279C350-8B21-4F47-837D-FB68FDE2004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3" authorId="1" shapeId="0" xr:uid="{74003064-A693-4D6E-925C-F26130B2580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3" authorId="1" shapeId="0" xr:uid="{49AFAA04-CA49-4630-8B87-0EEE3C1A152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13" authorId="1" shapeId="0" xr:uid="{D407E070-7B31-4C79-A62A-822163B9A4C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3" authorId="1" shapeId="0" xr:uid="{4193D1C3-5A99-4E6D-9D96-BA98ED6CAF5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13" authorId="1" shapeId="0" xr:uid="{5AEB2990-2237-4418-887C-CA8582227BA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13" authorId="1" shapeId="0" xr:uid="{06D1BA72-2506-4670-A239-2DACD7EA089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3" authorId="1" shapeId="0" xr:uid="{5244E973-1F3C-4E79-969A-4ACC045F6B4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3" authorId="1" shapeId="0" xr:uid="{5094B4A5-415A-49CB-8446-C1BA3E5AFE2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3" authorId="1" shapeId="0" xr:uid="{DAD97EE2-14C8-472E-BAE5-85E1AD4F85A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3" authorId="1" shapeId="0" xr:uid="{A595BE0F-F51D-41CE-B728-ABBCE946AA4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3" authorId="1" shapeId="0" xr:uid="{545F4E32-352F-4033-9AF6-53A7D7A880A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3" authorId="1" shapeId="0" xr:uid="{569E4372-B3D3-4E75-8264-A1526254FDC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3" authorId="1" shapeId="0" xr:uid="{1E4AAF34-E179-42E2-A563-C7BF9A7540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3" authorId="1" shapeId="0" xr:uid="{3F75B54C-1ACD-40B5-AE0F-81D35D2B9A9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3" authorId="1" shapeId="0" xr:uid="{B76C7C22-A05C-4445-B43B-E3B505D066F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K13" authorId="1" shapeId="0" xr:uid="{140005EC-10C0-45A9-A3AB-379EF8F139F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3" authorId="1" shapeId="0" xr:uid="{88610427-A3E2-4D12-9F40-120536FBAD8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3" authorId="1" shapeId="0" xr:uid="{F7B2D15F-6A0B-4F46-8B82-5A6399F69E7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3" authorId="1" shapeId="0" xr:uid="{0C5ABBE0-2027-49AC-860B-9958F6D2820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3" authorId="1" shapeId="0" xr:uid="{B9F3E206-202D-4DCA-91D4-5A59AEFE966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13" authorId="1" shapeId="0" xr:uid="{0D8C5123-5698-45B1-B5F3-569C85BDE29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3" authorId="1" shapeId="0" xr:uid="{B16113DA-A989-4DCD-87C9-0EA83CE3B8C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13" authorId="1" shapeId="0" xr:uid="{F82FF420-B8FA-4C24-9B19-BE33740DAE2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3" authorId="1" shapeId="0" xr:uid="{4E6ECA85-02D1-49D3-8BD5-B1E42E69FAC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3" authorId="1" shapeId="0" xr:uid="{510C2D0D-FA12-495D-9F3A-B89C0C4436B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3" authorId="1" shapeId="0" xr:uid="{DF055B39-E1D5-4861-A4FB-DC6A309469A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4" authorId="1" shapeId="0" xr:uid="{502231DD-760A-4112-92FF-6078EDD9AD2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4" authorId="1" shapeId="0" xr:uid="{0C400530-170D-4A90-96C5-7CAB15DC25C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14" authorId="1" shapeId="0" xr:uid="{9785E068-DFAE-4234-BBD6-BECA9F28768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4" authorId="1" shapeId="0" xr:uid="{59ECDC7E-C2E2-411A-96CE-D33A007263A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4" authorId="1" shapeId="0" xr:uid="{05B97CF2-C18C-498B-9E6B-7A63663B6F9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4" authorId="1" shapeId="0" xr:uid="{A6F3253F-24CD-4876-9EB1-CB939A4C3CD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4" authorId="1" shapeId="0" xr:uid="{38D1407A-ADB1-40B8-86D7-95A444DEF68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4" authorId="1" shapeId="0" xr:uid="{C7C53428-4D11-4779-A718-D416BDB7428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4" authorId="1" shapeId="0" xr:uid="{2612A9F7-9413-4E4A-949B-02D4846E176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4" authorId="1" shapeId="0" xr:uid="{CB413AB7-FA07-4914-88A2-9CD668D7E87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4" authorId="1" shapeId="0" xr:uid="{98C2A5B5-D119-4148-AEB7-85A9EAB37B6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4" authorId="1" shapeId="0" xr:uid="{31CF9C56-0549-47F3-9913-2D6EB8BBFA9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14" authorId="1" shapeId="0" xr:uid="{01775533-AA8D-4A7C-82B3-631F8D6EA92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14" authorId="1" shapeId="0" xr:uid="{BC719FF3-09FC-407D-B107-57CFBA28159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4" authorId="1" shapeId="0" xr:uid="{77366628-44D4-4876-953C-7D9214C7CDE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14" authorId="1" shapeId="0" xr:uid="{28905608-4D91-45C6-959B-9F5B68C9844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4" authorId="1" shapeId="0" xr:uid="{FD56F324-7F1F-443A-8AC5-AD022505D06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B14" authorId="1" shapeId="0" xr:uid="{BF7D0A55-00E3-42D7-9A4E-5726D6F4579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4" authorId="1" shapeId="0" xr:uid="{48BB8296-6531-4825-9899-4741387FCE1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G14" authorId="1" shapeId="0" xr:uid="{8868A7BE-118A-45D4-A352-ACD01FC53B0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4" authorId="1" shapeId="0" xr:uid="{6C757170-8D35-4BE1-8A74-6BF32CA2899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4" authorId="1" shapeId="0" xr:uid="{A7B69C4D-5DD8-45AD-8043-163F6661CC1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4" authorId="1" shapeId="0" xr:uid="{95EA2758-1CF4-4C14-A285-9F63C4B76A2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4" authorId="1" shapeId="0" xr:uid="{19C2D253-8DA2-4172-B134-BB42DEE1FCC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4" authorId="1" shapeId="0" xr:uid="{AFA46580-2F35-4874-BFE4-0CEA2508B3C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4" authorId="1" shapeId="0" xr:uid="{AA92C8CC-E5F7-4B80-BF8A-568FB8F162B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4" authorId="1" shapeId="0" xr:uid="{F059365B-31C1-4020-B9F5-AB3DFE59731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4" authorId="1" shapeId="0" xr:uid="{051AB63F-4973-4731-93F6-573D4F8F023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4" authorId="1" shapeId="0" xr:uid="{3632695F-1560-4EDF-A667-BB8DEE847AE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4" authorId="1" shapeId="0" xr:uid="{FE16C70C-FE35-4D66-9ED2-479A78DE414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14" authorId="1" shapeId="0" xr:uid="{A538C337-8F09-4FA0-BFD5-B02FC9F3AF2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4" authorId="1" shapeId="0" xr:uid="{4F43E9EA-3B39-4935-AC3E-906901EDC10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4" authorId="1" shapeId="0" xr:uid="{09E6B98B-D388-4763-B04A-5759F4E585E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4" authorId="1" shapeId="0" xr:uid="{90BC0614-62F2-462A-92A6-7EC966DD2C0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4" authorId="1" shapeId="0" xr:uid="{C8F2211A-E36A-4EEC-8E27-4D8D05D5DE7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4" authorId="1" shapeId="0" xr:uid="{0383285F-F922-4EB0-94FA-D2FB7441FD7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5" authorId="1" shapeId="0" xr:uid="{B344FAC7-3F26-47A4-9BD4-17FDE23BB64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5" authorId="1" shapeId="0" xr:uid="{DE230CBF-41EC-4078-BBFF-4E6FF34D7C9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5" authorId="1" shapeId="0" xr:uid="{BF994304-3790-423E-8662-2EC0162A4AF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15" authorId="1" shapeId="0" xr:uid="{59E52D4E-6B5B-41D0-AF6C-322BDFC58F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5" authorId="1" shapeId="0" xr:uid="{C26F5A4A-EA34-4AD6-ABE8-C099507C892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5" authorId="1" shapeId="0" xr:uid="{68B7F9AE-3A5F-4668-BE2C-D460FACE05D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5" authorId="1" shapeId="0" xr:uid="{DD198ADC-7B59-4F71-A06D-4497A42FEAE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5" authorId="1" shapeId="0" xr:uid="{5C08681B-3231-495E-A5F1-BD46CB8B521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15" authorId="1" shapeId="0" xr:uid="{A534C9E9-04FC-40BC-A59C-62E274F0511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5" authorId="1" shapeId="0" xr:uid="{E373988B-1AF6-418C-9ADD-5080CA92758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15" authorId="1" shapeId="0" xr:uid="{D60B9068-DA3C-498A-9251-6B6450967CC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5" authorId="1" shapeId="0" xr:uid="{60081DC6-79D7-4F7B-80DB-9D8A294185A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15" authorId="1" shapeId="0" xr:uid="{701446A6-1835-4580-B1BE-0ADEC6D0A32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15" authorId="1" shapeId="0" xr:uid="{9B12E877-CD98-40F1-B2D8-F61B0956703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5" authorId="1" shapeId="0" xr:uid="{316DF438-95BC-4DFF-AA35-2FF6DE5DEE6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15" authorId="1" shapeId="0" xr:uid="{80CD00EE-8A31-49B4-B203-8FBB212C2D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5" authorId="1" shapeId="0" xr:uid="{1D9B9BC8-F50F-43E9-B509-71C1298375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15" authorId="1" shapeId="0" xr:uid="{50DB7F6B-322E-4A5C-A069-4C1B1BF5417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5" authorId="1" shapeId="0" xr:uid="{FDACA517-1BE0-437F-95CB-EBE57ED6D32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5" authorId="1" shapeId="0" xr:uid="{FBF7F99B-05FE-46D9-A3AF-4D3FC0E3DD1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5" authorId="1" shapeId="0" xr:uid="{53DE1778-5B70-49B8-AD9E-43139EA2752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5" authorId="1" shapeId="0" xr:uid="{0D38F2FE-BFA1-490A-9563-5606BB70238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5" authorId="1" shapeId="0" xr:uid="{505B569E-2DEA-4657-8626-08B455C05A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5" authorId="1" shapeId="0" xr:uid="{FC86B695-CC6F-4F88-A644-30736CC2FAE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5" authorId="1" shapeId="0" xr:uid="{E5492C9F-BB36-412F-AB4F-4BBE8711E48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5" authorId="1" shapeId="0" xr:uid="{D5C57862-A614-48DB-B351-8D8E9254A17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5" authorId="1" shapeId="0" xr:uid="{A52F7BCA-CAF3-4FFD-9071-EC5D0980C21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15" authorId="1" shapeId="0" xr:uid="{9668A38C-42BD-4E13-B924-FE1229D715F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5" authorId="1" shapeId="0" xr:uid="{89DBA41D-6E8E-425F-99F1-0D2E3D981B0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5" authorId="1" shapeId="0" xr:uid="{9590549D-91AE-4FB7-A485-199FAC57E12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5" authorId="1" shapeId="0" xr:uid="{CE4E41B6-8519-49E4-8926-62B43313D5B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5" authorId="1" shapeId="0" xr:uid="{A19183AA-A33E-424E-A82F-698CF71F44D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15" authorId="1" shapeId="0" xr:uid="{3CBFC92C-2EF0-4A91-BC33-65C2A7180F2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5" authorId="1" shapeId="0" xr:uid="{22658546-0BC4-4834-BACF-0F49167540D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15" authorId="1" shapeId="0" xr:uid="{2E7EB4E1-B870-4976-8A97-40A26579715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5" authorId="1" shapeId="0" xr:uid="{FABAD6EA-5002-4604-8320-09A2D37AE8A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5" authorId="1" shapeId="0" xr:uid="{7451B15D-85C4-4E72-89BA-D80FA1E0325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6" authorId="1" shapeId="0" xr:uid="{E913EABE-14E5-4ECA-B36D-FF020691F5E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6" authorId="1" shapeId="0" xr:uid="{223869CB-3C7C-4CD6-899A-93787E37A68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6" authorId="1" shapeId="0" xr:uid="{29877A3A-B580-4264-B4A9-15EFA2BB0CE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16" authorId="1" shapeId="0" xr:uid="{5B0FB516-3CD9-4E37-A8C7-620A33860A6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6" authorId="1" shapeId="0" xr:uid="{7E947038-3C5A-407A-975B-C1F1ED6B0FD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6" authorId="1" shapeId="0" xr:uid="{EE0DA735-34F3-4F43-AA3C-DD5912F65DF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6" authorId="1" shapeId="0" xr:uid="{2AE27127-D7AC-4135-805C-6A48D4EC11D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6" authorId="1" shapeId="0" xr:uid="{EDD04D93-7079-4B9F-9690-168F9817A8A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6" authorId="1" shapeId="0" xr:uid="{3A960ACB-C8D8-443E-9C50-3D2CF3638CE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6" authorId="1" shapeId="0" xr:uid="{12BF5B1E-29F2-4831-B164-078D4409E19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16" authorId="1" shapeId="0" xr:uid="{A68FD28C-DCE6-4ADB-A90D-C9009F63583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6" authorId="1" shapeId="0" xr:uid="{3DF8DB1D-CE84-4BFC-885C-C1F60DB9561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16" authorId="1" shapeId="0" xr:uid="{1B226E43-1981-4DE3-8B8A-F373A59E949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6" authorId="1" shapeId="0" xr:uid="{3C94CE5F-C2DF-49B6-A4E4-C8F235174B8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16" authorId="1" shapeId="0" xr:uid="{A2CC36D5-B9D5-4487-8BDA-1023AF5E171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6" authorId="1" shapeId="0" xr:uid="{51067D87-F42A-4295-BC85-9BE12C531BE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16" authorId="1" shapeId="0" xr:uid="{5100F101-598F-4839-A2DE-172817B9AD5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6" authorId="1" shapeId="0" xr:uid="{116B80DD-8A08-45C8-9E0D-97E15791C4A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6" authorId="1" shapeId="0" xr:uid="{A8FED5E5-CBCF-4E6A-91D5-BD1D875B0FD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6" authorId="1" shapeId="0" xr:uid="{04492416-52F3-47DA-AB98-253122D8BE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6" authorId="1" shapeId="0" xr:uid="{014AFC9E-74EA-4375-9345-802384B2849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6" authorId="1" shapeId="0" xr:uid="{ED3B7FC7-2869-40E8-9BA9-6A2BB542075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6" authorId="1" shapeId="0" xr:uid="{D333AA2E-C6D5-41F0-BA2A-972391BF1F3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O16" authorId="1" shapeId="0" xr:uid="{13194389-F178-43A4-B10C-932264E641E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6" authorId="1" shapeId="0" xr:uid="{E4C403F0-C890-4914-9F61-1FDED9D2AFF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6" authorId="1" shapeId="0" xr:uid="{58EAF0C7-3580-4D48-B50E-137F829AB3D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6" authorId="1" shapeId="0" xr:uid="{B518D39B-D7F6-4AD6-BD50-3EEEF0F0E9F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K16" authorId="1" shapeId="0" xr:uid="{21A4F77A-A3EA-4865-A992-48B20EF89F6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6" authorId="1" shapeId="0" xr:uid="{40018DE1-6A67-42E0-9558-0778F80BB7B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6" authorId="1" shapeId="0" xr:uid="{799E4D76-8287-4008-BCE8-0D0338CF623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6" authorId="1" shapeId="0" xr:uid="{1B95F7C6-311B-4E47-BD4E-99DDAE25F34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6" authorId="1" shapeId="0" xr:uid="{703ED8AA-826C-475B-997C-F7684EA0DBF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6" authorId="1" shapeId="0" xr:uid="{7A2D21C9-ED07-44E4-87E4-2D880248D50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6" authorId="1" shapeId="0" xr:uid="{737D6B9E-1FD2-4E0E-A3D1-33A597F1272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6" authorId="1" shapeId="0" xr:uid="{536C468D-7AC0-4222-9817-EFDF65FA51B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6" authorId="1" shapeId="0" xr:uid="{3014B83F-F57F-4CB1-A59A-DEA9E348C75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6" authorId="1" shapeId="0" xr:uid="{E9E28B04-D81D-445F-AC10-448AE080078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17" authorId="1" shapeId="0" xr:uid="{BEA4487D-1140-4FED-9007-DCC0D1D9CC7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7" authorId="1" shapeId="0" xr:uid="{7F68D748-992F-44D2-8D1A-E6F1F35289D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7" authorId="1" shapeId="0" xr:uid="{ACAB7333-F362-4CAF-9AFE-A415E44D99F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7" authorId="1" shapeId="0" xr:uid="{E9225ACC-27AA-4296-8F25-8A1D2031C36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7" authorId="1" shapeId="0" xr:uid="{5C10631A-8255-4D4E-914E-2BEA58E13A0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7" authorId="1" shapeId="0" xr:uid="{CD8DEED4-366D-4CC9-8AA7-E830851B95A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7" authorId="1" shapeId="0" xr:uid="{F9EC3CFD-0CCC-4E02-A76C-6203D5DC9A0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7" authorId="1" shapeId="0" xr:uid="{59625A37-C5B7-4116-B264-946E3E809F0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7" authorId="1" shapeId="0" xr:uid="{77490FD0-174E-4212-8904-E3A611C0EBA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7" authorId="1" shapeId="0" xr:uid="{2528CC2B-7672-47B0-91E4-9F70C4342B7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7" authorId="1" shapeId="0" xr:uid="{9B4088EA-028B-4308-849A-952EB28D4DE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17" authorId="1" shapeId="0" xr:uid="{D6C80B15-54F5-4E17-9E71-BC680253906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7" authorId="1" shapeId="0" xr:uid="{259A089A-3D36-47EC-A8B6-5EF9799658A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17" authorId="1" shapeId="0" xr:uid="{47E0A640-67CE-493C-9F07-D519ECA4EE2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7" authorId="1" shapeId="0" xr:uid="{006B8B6F-F0A3-4538-A6D0-921EB9F2C9F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17" authorId="1" shapeId="0" xr:uid="{2FDBF06B-0269-43E1-A0B2-C3BD0C80B53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7" authorId="1" shapeId="0" xr:uid="{6C46005B-BE45-4A30-BB8A-91814E2F9F2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7" authorId="1" shapeId="0" xr:uid="{AE5C3D5A-4E12-4D84-975A-7131A2BA129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7" authorId="1" shapeId="0" xr:uid="{18B2476C-4D08-48FF-A0F2-59F9F2470DD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7" authorId="1" shapeId="0" xr:uid="{5F0649C5-66AB-4D97-8F2E-8B3A486BA3D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7" authorId="1" shapeId="0" xr:uid="{F1E42EFA-B8E7-4FFB-B130-97A5A51E755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7" authorId="1" shapeId="0" xr:uid="{00DA89DD-8D93-48E1-B21F-B7FDCD6BE9F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7" authorId="1" shapeId="0" xr:uid="{7FF23A4E-E0BB-48E7-AC04-79494311D07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7" authorId="1" shapeId="0" xr:uid="{2CEA8452-0ECA-4BB8-B818-5888F8C08D4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7" authorId="1" shapeId="0" xr:uid="{9230F2D6-84BA-474E-8186-A53F3D4D576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7" authorId="1" shapeId="0" xr:uid="{47997E02-D0B5-4FBC-A03C-E99365658C9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7" authorId="1" shapeId="0" xr:uid="{1EC5B395-DC4B-43B1-890A-65507811BFD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7" authorId="1" shapeId="0" xr:uid="{3F98EA38-CE80-482C-9167-E0D6AADB5E3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17" authorId="1" shapeId="0" xr:uid="{1B665F33-E46A-4AEE-915F-76D5B5E088C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17" authorId="1" shapeId="0" xr:uid="{7F915B39-2F3D-465E-B0A2-E3DE712BFFE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7" authorId="1" shapeId="0" xr:uid="{FBF9EE45-4F19-45CB-A3CF-CEC11865175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7" authorId="1" shapeId="0" xr:uid="{F1CEEDC2-196E-4899-BABE-3859BE08FAE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8" authorId="1" shapeId="0" xr:uid="{C2402BC0-272E-490B-8E3D-91ACE3E8540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8" authorId="1" shapeId="0" xr:uid="{70CE9834-D236-4160-876E-0CC5976BD85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18" authorId="1" shapeId="0" xr:uid="{A700C489-B9E1-46FE-8ABA-41226DBEDD8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18" authorId="1" shapeId="0" xr:uid="{277A95A4-6114-486C-973A-C768728EB2A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8" authorId="1" shapeId="0" xr:uid="{8E7FA593-96EF-48FD-8D77-0D652284D51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8" authorId="1" shapeId="0" xr:uid="{3A15273C-4494-44C7-8EA8-A468B2768D1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8" authorId="1" shapeId="0" xr:uid="{65740F81-F758-4655-B6DD-C84FA03B98C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8" authorId="1" shapeId="0" xr:uid="{630BC7A5-2145-4486-AE19-26FDB9F3EB9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8" authorId="1" shapeId="0" xr:uid="{DFC65693-5760-4EFD-8142-5366B55AC79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8" authorId="1" shapeId="0" xr:uid="{1EA91575-50A2-4760-BD7B-28E852F795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8" authorId="1" shapeId="0" xr:uid="{AEEF9EAD-34FE-4881-8528-9191495CC74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8" authorId="1" shapeId="0" xr:uid="{CDC62FC2-EE89-4660-88E7-9EE8AE546C2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18" authorId="1" shapeId="0" xr:uid="{05C81862-5DBB-40B7-813B-431A866FD61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C18" authorId="1" shapeId="0" xr:uid="{213937BC-FF75-458F-927F-BDBD8007A0F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K18" authorId="1" shapeId="0" xr:uid="{4FD1B171-6359-4354-91C5-F822AAC2EDE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8" authorId="1" shapeId="0" xr:uid="{BD481561-577C-4D8A-973C-B134F3EE066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B18" authorId="1" shapeId="0" xr:uid="{37068314-1F60-4918-A926-B3A3CC7C306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8" authorId="1" shapeId="0" xr:uid="{DF350D61-A603-4F30-A707-07FAC13314B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8" authorId="1" shapeId="0" xr:uid="{C6EF2D21-B8D0-401D-9109-A9A976A58E5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8" authorId="1" shapeId="0" xr:uid="{D9D88A54-53B5-4EDF-B045-C5083833898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8" authorId="1" shapeId="0" xr:uid="{53EDB119-0F5B-4700-AC73-51566787FDA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8" authorId="1" shapeId="0" xr:uid="{93C1E78D-A271-4928-B900-76895F806D3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8" authorId="1" shapeId="0" xr:uid="{3F10CDE9-D24B-49BC-9DB2-CC1778AE2F6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8" authorId="1" shapeId="0" xr:uid="{ECD8A8F9-F61A-4473-B56E-BFD685A7247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8" authorId="1" shapeId="0" xr:uid="{DAF406D1-EDA5-4518-BFC1-DFA2B8D8384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8" authorId="1" shapeId="0" xr:uid="{8CCFC220-6E4A-4502-95FA-05D70100E20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8" authorId="1" shapeId="0" xr:uid="{997A732B-0805-4253-BA06-6873B3B5002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18" authorId="1" shapeId="0" xr:uid="{129DA50D-9FF5-41D3-8309-12263D4C6A1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8" authorId="1" shapeId="0" xr:uid="{96B5C008-5785-4011-B56E-25893B1DFD6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8" authorId="1" shapeId="0" xr:uid="{EBFE05E0-7680-4491-97A4-BB8804C7380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8" authorId="1" shapeId="0" xr:uid="{BEDCCE9A-1579-4ABA-99D5-7F1689D8893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18" authorId="1" shapeId="0" xr:uid="{237395E4-5AB3-4536-84B3-F167B809824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8" authorId="1" shapeId="0" xr:uid="{9BDE4DAC-3E41-4A71-9981-E609F3344CF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9" authorId="1" shapeId="0" xr:uid="{2E8D608D-8FA3-4D02-A272-A64FB316F94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9" authorId="1" shapeId="0" xr:uid="{023FD459-54D6-4A5F-B88F-08E86FD333A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9" authorId="1" shapeId="0" xr:uid="{98F0DF36-A006-453A-9ED4-9765B1ABC8C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9" authorId="1" shapeId="0" xr:uid="{BE813481-BBDE-442F-B90F-6298D772711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19" authorId="1" shapeId="0" xr:uid="{C1E96A3F-3F92-44B5-8761-CF16CFC5278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19" authorId="1" shapeId="0" xr:uid="{18EE24C0-9F86-4BD4-A94B-0EBEE7807C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19" authorId="1" shapeId="0" xr:uid="{E418B1EF-AE1C-450B-B2DD-45FD55B09EF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19" authorId="1" shapeId="0" xr:uid="{2B5C29E1-2F98-488E-B59A-3842B734E91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19" authorId="1" shapeId="0" xr:uid="{86F26834-425F-4479-BDE2-A414EE221F6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9" authorId="1" shapeId="0" xr:uid="{C8ADA079-5C34-4BC9-A1B3-988B615D60E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T19" authorId="1" shapeId="0" xr:uid="{95B43E91-29EB-4AE7-9940-55793FE071A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9" authorId="1" shapeId="0" xr:uid="{45BBEBB1-177D-484A-89D6-8ABBACAB56D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9" authorId="1" shapeId="0" xr:uid="{A34F934E-3EA8-4301-869B-AA2B966A285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9" authorId="1" shapeId="0" xr:uid="{94CA12C2-F070-422A-9A5F-61DD48832D3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9" authorId="1" shapeId="0" xr:uid="{C46E192D-EA50-426D-BBAF-2F28991CCEB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9" authorId="1" shapeId="0" xr:uid="{0F136860-2CEE-4C17-976D-D960262159D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F19" authorId="1" shapeId="0" xr:uid="{117C5426-EF6D-4CC4-A949-F5FF88F596E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9" authorId="1" shapeId="0" xr:uid="{5745B5AE-4796-4740-A7FB-2D5A8FED464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19" authorId="1" shapeId="0" xr:uid="{9EAF145C-7828-4618-81C9-4FFA6F08361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9" authorId="1" shapeId="0" xr:uid="{DD4FF6EB-3CCE-4C7D-A988-81E6A4117B7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9" authorId="1" shapeId="0" xr:uid="{393DE769-4AA9-4777-A3F6-E709CF4B888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9" authorId="1" shapeId="0" xr:uid="{B503D9D6-268E-4186-8E9E-18E94B9EF83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9" authorId="1" shapeId="0" xr:uid="{7D27AC97-BD84-4759-9EB6-98DBFE9AF9F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19" authorId="1" shapeId="0" xr:uid="{492047D1-E19D-4979-B3B1-B8E0FCB1F29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9" authorId="1" shapeId="0" xr:uid="{03CAC484-33DE-4A59-85C1-6FF376B4B1D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O19" authorId="1" shapeId="0" xr:uid="{D03DFEF7-D468-4EB9-86BA-F2AD009D5BB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S19" authorId="1" shapeId="0" xr:uid="{EC40598B-940A-41C8-9548-7F837B16607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20" authorId="1" shapeId="0" xr:uid="{7516764D-1A94-444E-94AE-397B3AF05B0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20" authorId="1" shapeId="0" xr:uid="{0B628C20-E67D-4253-ACFC-71108D7A99F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0" authorId="1" shapeId="0" xr:uid="{E2748C6F-B3E4-4A8B-90A5-D6FD15ED953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0" authorId="1" shapeId="0" xr:uid="{CA79E778-B6A1-4B7E-9FFA-FF7AC063F1C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20" authorId="1" shapeId="0" xr:uid="{161307D1-09E6-41EA-A215-8EFB2680061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0" authorId="1" shapeId="0" xr:uid="{E2BBD5FD-CBBA-4553-89BC-870DC39CB7C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20" authorId="1" shapeId="0" xr:uid="{2AE98DB9-702F-43CC-8216-9623EAD031C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0" authorId="1" shapeId="0" xr:uid="{C1465768-E81C-42D1-BCE2-0721914BFD6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20" authorId="1" shapeId="0" xr:uid="{1F158B3D-66B3-4E32-836B-619B9BE1607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0" authorId="1" shapeId="0" xr:uid="{3D2B1183-91A7-4E36-8B7E-27248928E34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20" authorId="1" shapeId="0" xr:uid="{6D2EEB12-6925-4390-B717-4C468ED0D49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20" authorId="1" shapeId="0" xr:uid="{FE59C529-5757-44F5-934C-F74E1B5B942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0" authorId="1" shapeId="0" xr:uid="{C73D4943-72E7-4FFF-BD1B-4BE3828C5B8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20" authorId="1" shapeId="0" xr:uid="{CFBF2E51-BBAB-43F5-A305-94D7E68A218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20" authorId="1" shapeId="0" xr:uid="{95B598F9-3EB5-4E4A-A84E-8D1A044CDF6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0" authorId="1" shapeId="0" xr:uid="{B11E713C-862A-41D2-B297-DAEBF7F5BDC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20" authorId="1" shapeId="0" xr:uid="{874CBD95-E16A-458A-9F20-8A8F7982F03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20" authorId="1" shapeId="0" xr:uid="{190F2985-25FE-40E4-B9A7-136B8807AEC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0" authorId="1" shapeId="0" xr:uid="{F0DDFDF2-7024-4A16-952F-AC1D3AE2CB3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0" authorId="1" shapeId="0" xr:uid="{D6D36788-220C-4BCD-8830-F6EDA2EB2E8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20" authorId="1" shapeId="0" xr:uid="{5864A7A0-07A1-4E00-84DC-3D0989B0E72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0" authorId="1" shapeId="0" xr:uid="{3490167C-CCD4-4C35-B188-F6743E62497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20" authorId="1" shapeId="0" xr:uid="{8D081A50-4E47-4F53-96DF-0EF8269616A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0" authorId="1" shapeId="0" xr:uid="{87645398-9F7F-4723-B162-C88276A0DB2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20" authorId="1" shapeId="0" xr:uid="{F45C5BE6-5A75-4D9C-9E44-6E90754DE69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K20" authorId="1" shapeId="0" xr:uid="{DABCDEF0-35D8-4CAE-8B76-C8F20F7983D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20" authorId="1" shapeId="0" xr:uid="{F4BEF37E-C712-4099-B1C5-4C40226BE0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0" authorId="1" shapeId="0" xr:uid="{EA7FD8AD-FD02-4FE9-8815-843E62FC860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20" authorId="1" shapeId="0" xr:uid="{AC0861D1-C852-46AB-98EB-B98DB8583DD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20" authorId="1" shapeId="0" xr:uid="{81B0226E-2F5D-4D09-B935-230A9A12680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20" authorId="1" shapeId="0" xr:uid="{8740FDD2-4DB0-4FDD-A4B1-52C0C1DD3B6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20" authorId="1" shapeId="0" xr:uid="{25C8B25E-6507-4992-99AB-26C8E7F9C5A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20" authorId="1" shapeId="0" xr:uid="{5D410258-CE1B-4718-82BE-8325CD9BF6C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N20" authorId="1" shapeId="0" xr:uid="{E27E64CB-B9AE-4180-A252-7C073B519A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20" authorId="1" shapeId="0" xr:uid="{647F0EE0-05A5-4A8A-9AFE-4A9A8233D13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0" authorId="1" shapeId="0" xr:uid="{D051F02F-C9CD-4D55-8CA1-0903F357F60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21" authorId="1" shapeId="0" xr:uid="{F8794D02-2B57-48B7-94EE-EC712006656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1" authorId="1" shapeId="0" xr:uid="{A0581ED3-9D18-4A2C-B57F-A1A5E0BF3B6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21" authorId="1" shapeId="0" xr:uid="{ABF72B13-1B19-4B84-B40D-7DB92C228D6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1" authorId="1" shapeId="0" xr:uid="{32E5BBD0-2FB1-4944-BABB-5C5370F8BE8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1" authorId="1" shapeId="0" xr:uid="{DB2E89C2-05AE-4EDE-952B-7CC36D69A9D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21" authorId="1" shapeId="0" xr:uid="{CB6C898A-6288-44B0-A442-51C97A1421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1" authorId="1" shapeId="0" xr:uid="{0498BF14-43CF-46B6-9985-D191C4AA8F2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21" authorId="1" shapeId="0" xr:uid="{9B8F00EB-B79F-418A-BB42-91A6586E799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1" authorId="1" shapeId="0" xr:uid="{09626CF9-966E-4A52-96F1-6ABD6012C3B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21" authorId="1" shapeId="0" xr:uid="{4F5A2205-A6C8-4515-8F1A-260BC6E04C4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1" authorId="1" shapeId="0" xr:uid="{564445D8-473A-4CC8-B2BA-4D32556539F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21" authorId="1" shapeId="0" xr:uid="{BB4A34E8-3E64-455B-A9C6-08FB7588875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21" authorId="1" shapeId="0" xr:uid="{11713EC4-37DC-4F32-8893-06A51F0A75D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1" authorId="1" shapeId="0" xr:uid="{105A1B81-DAF6-4C6D-8418-B0B9178EC21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21" authorId="1" shapeId="0" xr:uid="{85F3DD8A-38C2-45D9-92FF-DEB4DFCFF41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1" authorId="1" shapeId="0" xr:uid="{AD6A3100-6A5E-4DCD-BC53-A072D76E0E5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21" authorId="1" shapeId="0" xr:uid="{23C05596-5187-4282-BF53-60509FF1A93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21" authorId="1" shapeId="0" xr:uid="{FDE25E86-CA88-4351-8F2D-33DF1816B44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1" authorId="1" shapeId="0" xr:uid="{7A042FC5-D7EC-454C-B300-4B07089DCD3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1" authorId="1" shapeId="0" xr:uid="{EDCEDE5F-70A0-4ED8-85DE-1A2C92806E8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21" authorId="1" shapeId="0" xr:uid="{955F3C8A-4A99-4247-9B1F-318A0997B1D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1" authorId="1" shapeId="0" xr:uid="{488C2C75-8761-407D-9373-26EECD2FB2E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21" authorId="1" shapeId="0" xr:uid="{169ECE2A-414E-44D8-8D20-34A3747CAA7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1" authorId="1" shapeId="0" xr:uid="{146115AD-232A-489D-B89A-5E06914A74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1" authorId="1" shapeId="0" xr:uid="{A254E3ED-8DCB-45CA-8A2B-15870114395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21" authorId="1" shapeId="0" xr:uid="{FB2C6505-A5C7-4496-9DFB-825D577C6A9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21" authorId="1" shapeId="0" xr:uid="{FD7778F0-7B5F-41AB-A492-EC19CB9A66A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1" authorId="1" shapeId="0" xr:uid="{98E8CB06-23E8-4379-8490-8B02DACADCC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21" authorId="1" shapeId="0" xr:uid="{D6A2F9E3-98D5-4D2B-95E0-ED809D751DE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21" authorId="1" shapeId="0" xr:uid="{B046B1DE-F985-4E21-99E6-9FB9B10671D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1" authorId="1" shapeId="0" xr:uid="{7BFCFF3D-F1AD-4C33-A455-0ADCF9129CE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1" authorId="1" shapeId="0" xr:uid="{6573215B-250D-4755-8796-27E454744BA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21" authorId="1" shapeId="0" xr:uid="{6199AD08-2659-499E-ACAD-EB322FCE937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21" authorId="1" shapeId="0" xr:uid="{B0C02430-8D6F-45BF-8291-DA78AB6E801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1" authorId="1" shapeId="0" xr:uid="{D1ABA6CA-F04C-4749-A4E1-FDD4199F872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22" authorId="1" shapeId="0" xr:uid="{20EA95C2-D533-4A3A-AC3D-1D8AA154434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2" authorId="1" shapeId="0" xr:uid="{5CFBB609-2711-4337-816B-1CA655BB4F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2" authorId="1" shapeId="0" xr:uid="{952CC471-7146-445A-82DA-D27DE4A94D0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2" authorId="1" shapeId="0" xr:uid="{D6EA0DC6-798E-4388-96BC-8CCEDD0A72C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22" authorId="1" shapeId="0" xr:uid="{004CA8E5-E464-4CE5-8FAB-8C9F7257FBE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22" authorId="1" shapeId="0" xr:uid="{6E339A3D-F27F-46D4-B4AB-2D8EC2CFF8E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2" authorId="1" shapeId="0" xr:uid="{F3729E16-D3DA-4764-BB88-F7116A39890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22" authorId="1" shapeId="0" xr:uid="{A19F5F7E-993E-4539-B9D0-74C8609BB9E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22" authorId="1" shapeId="0" xr:uid="{8C6D55A0-B832-4A9A-A075-4E9B4E62543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2" authorId="1" shapeId="0" xr:uid="{222E930A-9A80-462E-9DB3-AD76F919134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22" authorId="1" shapeId="0" xr:uid="{A7D0B2F7-048A-4C28-ADE6-E169DC969BC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2" authorId="1" shapeId="0" xr:uid="{F743C8C1-0BC0-4CD3-B6F6-42ABF376528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22" authorId="1" shapeId="0" xr:uid="{ECBA9079-569A-4B30-B9A8-039DED65ABE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C22" authorId="1" shapeId="0" xr:uid="{ADECA8A4-3F3F-4BBC-9AEC-DDE5ACC0423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22" authorId="1" shapeId="0" xr:uid="{F182A325-D6A6-48E0-80ED-C18CF82315D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2" authorId="1" shapeId="0" xr:uid="{443C91D9-670E-4BFD-8ECA-9A98F652A39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22" authorId="1" shapeId="0" xr:uid="{AC58EC4F-DFC6-4F9E-A7B3-57979117214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2" authorId="1" shapeId="0" xr:uid="{F29D18B4-22E2-4B50-B773-99C2D3C18F8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2" authorId="1" shapeId="0" xr:uid="{A47B2561-23BA-4A7D-8A10-4E7B7907752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22" authorId="1" shapeId="0" xr:uid="{89772943-0595-4F19-B7C1-CDBFF87A4D5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22" authorId="1" shapeId="0" xr:uid="{8FF5E0F6-2A06-4728-8243-01395815B43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2" authorId="1" shapeId="0" xr:uid="{A3A60FAB-31AA-4871-9AFA-1E49DA5C132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22" authorId="1" shapeId="0" xr:uid="{676CC517-8C23-4498-8643-7ED95BB1BC2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2" authorId="1" shapeId="0" xr:uid="{58EB3D6C-E592-4B19-806B-A86BE968DB5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2" authorId="1" shapeId="0" xr:uid="{93785123-97FF-46DC-86C9-BE7622490F9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22" authorId="1" shapeId="0" xr:uid="{CD5AF6E2-AAB6-4E96-9F2E-2BC63308F0E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22" authorId="1" shapeId="0" xr:uid="{AD7B3207-1876-4422-817F-4B2F81B44D3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22" authorId="1" shapeId="0" xr:uid="{1B7AE837-7D20-4B2C-8E1F-491031C07E2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2" authorId="1" shapeId="0" xr:uid="{3DAB10E2-13BE-47F0-AFAF-BDC7F9AB14F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22" authorId="1" shapeId="0" xr:uid="{F5C12057-A246-4195-9376-6145BFF0A87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22" authorId="1" shapeId="0" xr:uid="{0D00C95A-1355-4812-AC4D-1A30FE4B426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2" authorId="1" shapeId="0" xr:uid="{820A3CAA-34D4-4DDF-8DBD-042753176CF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22" authorId="1" shapeId="0" xr:uid="{70291B32-C9D9-472D-8739-2F067CC12AA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22" authorId="1" shapeId="0" xr:uid="{BD1C9946-7E19-406B-8A2E-2CEA134B96F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F22" authorId="1" shapeId="0" xr:uid="{56ED856D-31C3-4737-995E-8BF34CCE3C8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22" authorId="1" shapeId="0" xr:uid="{FA0E606A-E9CD-471A-950B-C8B0D4A3C04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2" authorId="1" shapeId="0" xr:uid="{9FA6C456-C466-428C-A5AE-BB00CE2CDA4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23" authorId="1" shapeId="0" xr:uid="{E52DF8DF-5B98-4D5B-B3C8-1C92FA525B2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3" authorId="1" shapeId="0" xr:uid="{D5BE4CDD-802D-40EC-A6D1-922AF81C667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3" authorId="1" shapeId="0" xr:uid="{B87D79E5-A7CC-4588-9730-4D0082B67C8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3" authorId="1" shapeId="0" xr:uid="{EA9D2863-E8DD-4CCE-AD84-17C4C91088F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23" authorId="1" shapeId="0" xr:uid="{F36712B6-0622-45FA-A700-1D7D470402F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23" authorId="1" shapeId="0" xr:uid="{7D1F89AB-BB0C-4B04-8CFF-65F35EE38E8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3" authorId="1" shapeId="0" xr:uid="{AA045037-F643-45EB-986F-21CB0B74F0C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23" authorId="1" shapeId="0" xr:uid="{EBC0994D-C57F-4DEF-9BF4-B9AB85F95D3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3" authorId="1" shapeId="0" xr:uid="{DE6C23B1-5B26-4FF0-B339-3564691804B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23" authorId="1" shapeId="0" xr:uid="{6490F923-1A3F-4A6A-AB90-913CF311A1F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3" authorId="1" shapeId="0" xr:uid="{2DB9463E-2A76-4822-B225-212873F42CA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23" authorId="1" shapeId="0" xr:uid="{261F5855-2231-4CAC-826F-A5AA211514C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23" authorId="1" shapeId="0" xr:uid="{105E2D03-0FA1-4231-98A6-45AD71B67BA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3" authorId="1" shapeId="0" xr:uid="{C8D96996-E53C-4104-BB03-6F6B261E2DF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23" authorId="1" shapeId="0" xr:uid="{FC44774A-7890-4EA8-8FA0-821468351FB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3" authorId="1" shapeId="0" xr:uid="{4D28D7D4-8E7F-42AD-9D1E-1246F9048DF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23" authorId="1" shapeId="0" xr:uid="{0E17206B-DE7D-4C51-BF37-6DC21CB9443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3" authorId="1" shapeId="0" xr:uid="{B0352712-08E4-4C7B-8C45-A8E9F96EA10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3" authorId="1" shapeId="0" xr:uid="{9668B67F-AC4A-4190-B5EB-339D67074E4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23" authorId="1" shapeId="0" xr:uid="{CCA139AB-85C0-42D5-863D-55F1B2FDA7B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23" authorId="1" shapeId="0" xr:uid="{D425FADE-0958-4914-B555-2F42C089992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3" authorId="1" shapeId="0" xr:uid="{A46D19EB-C1A3-4AAC-932A-4CF6E11FC44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23" authorId="1" shapeId="0" xr:uid="{C44962B2-797D-48F8-90EB-8B0A9DBDA4A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3" authorId="1" shapeId="0" xr:uid="{4FE49646-791B-4C58-871E-43A7CE606D2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H23" authorId="1" shapeId="0" xr:uid="{AC250A0D-789B-48B6-9854-EA2989CA466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3" authorId="1" shapeId="0" xr:uid="{FF122039-439A-4124-9DDC-E970BA0583B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23" authorId="1" shapeId="0" xr:uid="{68B5C3B8-C968-4D1B-A21C-9DE3F60C200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23" authorId="1" shapeId="0" xr:uid="{36962410-801C-403D-85B4-5900FE7D876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3" authorId="1" shapeId="0" xr:uid="{0FCAF46E-4463-43EC-BE8D-B0AD1F63D7E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23" authorId="1" shapeId="0" xr:uid="{B4BF34E9-505C-486E-88B8-11C809EDEA3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3" authorId="1" shapeId="0" xr:uid="{6D21A58E-509F-45A8-BCB0-CD13BDF8997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3" authorId="1" shapeId="0" xr:uid="{432671B1-A7F1-45F6-8AFD-BD77397AC54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23" authorId="1" shapeId="0" xr:uid="{968399DE-4453-4A98-80BD-57ED02CD3D6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23" authorId="1" shapeId="0" xr:uid="{1C66ABCB-73EA-4EAB-9160-095AE0E885E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3" authorId="1" shapeId="0" xr:uid="{DDF9A5E6-1BF8-4E40-9788-94342DA3164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24" authorId="1" shapeId="0" xr:uid="{9D6CED4D-BD9B-4284-B030-BE192A7A5A9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4" authorId="1" shapeId="0" xr:uid="{D22190E8-D293-4A5E-88C7-7954DC5A96B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4" authorId="1" shapeId="0" xr:uid="{96FBA6AE-80C3-458D-BFB1-202C738984B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24" authorId="1" shapeId="0" xr:uid="{55A27A8C-5A0F-4B27-B26D-DEED89E8E40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24" authorId="1" shapeId="0" xr:uid="{56E478AF-3EB5-4819-B188-58790C404AE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4" authorId="1" shapeId="0" xr:uid="{BCC60139-9F52-43B0-BC30-42B0A904B69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24" authorId="1" shapeId="0" xr:uid="{8EEA3F2B-D381-4B66-93B6-1C8466003E0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4" authorId="1" shapeId="0" xr:uid="{654F91B7-650B-45EF-BA52-C50C3FB6CD8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24" authorId="1" shapeId="0" xr:uid="{06B5EA85-EF38-4D8D-88C2-884A3F7B397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4" authorId="1" shapeId="0" xr:uid="{DA79E1D9-0CDA-4FB0-9535-8224F6E121F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24" authorId="1" shapeId="0" xr:uid="{C205114F-1381-4841-9E01-49248147B95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24" authorId="1" shapeId="0" xr:uid="{5AFFD64F-C38B-4AF1-86FF-F6B81853F00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4" authorId="1" shapeId="0" xr:uid="{E553ECB7-A532-499A-8ACE-DF7D8841158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4" authorId="1" shapeId="0" xr:uid="{111DB38E-0690-4A07-A687-2F6237440C4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24" authorId="1" shapeId="0" xr:uid="{D744BC19-AAB3-4A56-8285-6D61DC5BBFC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4" authorId="1" shapeId="0" xr:uid="{4545744F-62E1-4B80-8068-9ECD7308526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4" authorId="1" shapeId="0" xr:uid="{026CDB05-3916-4EA0-BC53-2E0C55CB980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24" authorId="1" shapeId="0" xr:uid="{45B2ECB3-6751-4D62-A897-06D2AA48200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24" authorId="1" shapeId="0" xr:uid="{81F5400D-76BA-4042-BC51-856DD61E5F9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4" authorId="1" shapeId="0" xr:uid="{F023B894-CA08-4D61-860D-E5AE7A52B6D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24" authorId="1" shapeId="0" xr:uid="{651B905E-6526-46D0-AE22-E6EDFB50457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4" authorId="1" shapeId="0" xr:uid="{5ED8F3AA-F8A8-4CBD-9759-4096F68BB47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4" authorId="1" shapeId="0" xr:uid="{812842E1-E82D-485B-BD3C-60D33AD85F0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24" authorId="1" shapeId="0" xr:uid="{9917DB97-68D7-4760-87E0-1134E35B970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24" authorId="1" shapeId="0" xr:uid="{5F63D13B-B533-4556-8440-2783D1703E6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24" authorId="1" shapeId="0" xr:uid="{E3CFBD32-E8FF-4D33-852A-48380FB0CFC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4" authorId="1" shapeId="0" xr:uid="{B8282897-7DBA-4B9D-8D0E-547FEBC074F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24" authorId="1" shapeId="0" xr:uid="{C14F84B7-AC39-4DD5-B083-0076782683F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4" authorId="1" shapeId="0" xr:uid="{78AE9387-D0A3-474D-B73B-40656E18556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4" authorId="1" shapeId="0" xr:uid="{EE587081-044C-45A3-93AD-8E919E5C08D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24" authorId="1" shapeId="0" xr:uid="{9EB15217-BF1F-4F44-8D08-B055E053DF5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24" authorId="1" shapeId="0" xr:uid="{B32C403F-B2C0-405A-A71C-85AC1F4D679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24" authorId="1" shapeId="0" xr:uid="{247D69B2-F414-40B6-99D9-A0541DE13B1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4" authorId="1" shapeId="0" xr:uid="{55A0D9F3-F934-4342-B5A6-5484EAD4E37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25" authorId="1" shapeId="0" xr:uid="{0A6E8C65-F391-4F76-BB04-FDED0340930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5" authorId="1" shapeId="0" xr:uid="{E8477168-A771-457B-928A-88BDD3FBCF6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25" authorId="1" shapeId="0" xr:uid="{A589D7A2-7546-406C-8CF8-2EB4F6CBCC8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5" authorId="1" shapeId="0" xr:uid="{B9A613F7-90B8-47F0-8DE4-E92C4118C85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5" authorId="1" shapeId="0" xr:uid="{5CB172F4-32B1-44A0-A1C8-5025FE66D3E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25" authorId="1" shapeId="0" xr:uid="{BF765732-5547-4921-AB96-88D64C642C7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25" authorId="1" shapeId="0" xr:uid="{DB7A19F1-AAEF-4D8C-9922-1D9EDE6040D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5" authorId="1" shapeId="0" xr:uid="{B5CD13DA-E08E-4617-98A0-44D20A49249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25" authorId="1" shapeId="0" xr:uid="{49E4A0F5-765D-4553-9DB0-3A24BCC0FA7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5" authorId="1" shapeId="0" xr:uid="{F2637D3E-FDD1-4BCF-A3DA-890A675A255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25" authorId="1" shapeId="0" xr:uid="{2051064F-91D2-4941-9944-1FFCF2D1491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L25" authorId="1" shapeId="0" xr:uid="{54F1E83C-5C6F-4205-8A60-BE2BF17FA2A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25" authorId="1" shapeId="0" xr:uid="{74370B89-FB82-44B2-AEDA-3909894B69F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5" authorId="1" shapeId="0" xr:uid="{02947040-BA31-4710-88EC-B573A641B5F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25" authorId="1" shapeId="0" xr:uid="{1E3ED535-8E20-490A-87A7-71DF4520FB1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5" authorId="1" shapeId="0" xr:uid="{3BDBF34C-ACDF-40E0-B4C4-E9415AAB09A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B25" authorId="1" shapeId="0" xr:uid="{78C7FE91-A468-40D9-9FF4-15C87D2D69E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5" authorId="1" shapeId="0" xr:uid="{4B6FCFD5-60F0-4B58-A975-F8D27FC36C4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5" authorId="1" shapeId="0" xr:uid="{8F756004-BE1D-47E2-AA61-7D678DDD3AE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25" authorId="1" shapeId="0" xr:uid="{FB42F659-E871-4547-8598-D2CC9CFD835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N25" authorId="1" shapeId="0" xr:uid="{2121A65C-0F12-40D7-B930-A75A38CF444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5" authorId="1" shapeId="0" xr:uid="{F60C8DB9-270E-45D6-A045-2E5DD6F1259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25" authorId="1" shapeId="0" xr:uid="{6F1173CD-2167-416B-A3E8-E6F56DD15F7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5" authorId="1" shapeId="0" xr:uid="{99BFBB86-E183-4C70-9214-2B2DCCAAB0A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25" authorId="1" shapeId="0" xr:uid="{772AC9C4-1D6A-4CC8-9D52-1284D30F694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5" authorId="1" shapeId="0" xr:uid="{3B25F7C8-24D8-470C-82D9-8B040A57E0F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25" authorId="1" shapeId="0" xr:uid="{4CA496BD-ED76-44B5-BB1E-8FBD2FA2196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5" authorId="1" shapeId="0" xr:uid="{7719F9BE-D211-4B57-9FEC-D2FCE6E729C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5" authorId="1" shapeId="0" xr:uid="{3BD3E0EB-F1A9-4FEA-898C-233AB909F6A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25" authorId="1" shapeId="0" xr:uid="{604A0D38-2A7D-4F3F-AB56-6B36DF841E2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25" authorId="1" shapeId="0" xr:uid="{C7ED610E-BB2C-41A9-9B8F-51ECD11F76C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25" authorId="1" shapeId="0" xr:uid="{1C5CF52A-89D5-4408-9743-C50CBEEF236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25" authorId="1" shapeId="0" xr:uid="{90AD140B-88EE-4B9E-80F6-C51AECA2BAA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25" authorId="1" shapeId="0" xr:uid="{1BBFE5E1-AA03-450C-997F-05F0C94ECA1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5" authorId="1" shapeId="0" xr:uid="{8C559702-D81A-4B2B-8609-5115A81DD47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26" authorId="1" shapeId="0" xr:uid="{95B7AA92-1A0D-461F-A8A4-D6EE027C42A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26" authorId="1" shapeId="0" xr:uid="{412727FA-7221-4333-B111-DDF7EFB5ECB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6" authorId="1" shapeId="0" xr:uid="{7B10F088-AB6E-4AA9-96F5-746A538CBB2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26" authorId="1" shapeId="0" xr:uid="{A31310FA-6B11-4F52-AEC4-CC6C10A28DA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6" authorId="1" shapeId="0" xr:uid="{D7C4C8ED-1EF0-44BC-8A1B-E350EE339C3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6" authorId="1" shapeId="0" xr:uid="{4056A705-CA72-4CE1-AECF-E20C5E71819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26" authorId="1" shapeId="0" xr:uid="{74FD983E-75D9-4000-9220-4AD3D89D291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M26" authorId="1" shapeId="0" xr:uid="{31A3D7FC-FEA3-4FBB-90E2-A0AEB542A51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26" authorId="1" shapeId="0" xr:uid="{7DE84894-84E0-4124-A71B-45E964281B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26" authorId="1" shapeId="0" xr:uid="{4A03943B-631A-4527-AA7A-FEE9053B232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6" authorId="1" shapeId="0" xr:uid="{0C40902E-03B5-42DC-B2F8-161C716C867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26" authorId="1" shapeId="0" xr:uid="{DBFB9E7B-021C-447C-8F15-BF7A44B78FC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6" authorId="1" shapeId="0" xr:uid="{C6358151-94A1-4CF8-BAF9-78C11ECE26F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26" authorId="1" shapeId="0" xr:uid="{39C20850-1BC1-47B7-AE14-1165ACE9FA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26" authorId="1" shapeId="0" xr:uid="{9BCB57BA-B3D5-4AC9-AC20-17B45C9089A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6" authorId="1" shapeId="0" xr:uid="{AD8A897E-60A8-4A94-A3D9-F8399239B35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26" authorId="1" shapeId="0" xr:uid="{654763B2-E564-4D15-A0BA-530D0125D71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26" authorId="1" shapeId="0" xr:uid="{A9190458-EC77-4E88-8049-51E4EF817DF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6" authorId="1" shapeId="0" xr:uid="{0082D75F-EB8F-4B67-BCED-5FD0CF72FCD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26" authorId="1" shapeId="0" xr:uid="{124431D7-BB75-4EC2-A409-5429A12A1FB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26" authorId="1" shapeId="0" xr:uid="{C1723958-B6D4-4858-B189-869C911F12A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6" authorId="1" shapeId="0" xr:uid="{DD315DC4-5F8B-4ED4-936B-35875BBD543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6" authorId="1" shapeId="0" xr:uid="{FEE11059-46B8-4C06-A9EF-C6D56E41E66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26" authorId="1" shapeId="0" xr:uid="{0B18B288-FB87-4277-AD1E-EAA0F3610BD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O26" authorId="1" shapeId="0" xr:uid="{93C7EBAC-492D-4B9D-B8FC-D40C5B7936D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26" authorId="1" shapeId="0" xr:uid="{9D5BDC79-467D-4C9F-BC7C-EE7D7AEE795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6" authorId="1" shapeId="0" xr:uid="{0B6AB16C-11D4-4598-B5F9-F55426DFFAE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6" authorId="1" shapeId="0" xr:uid="{306E0514-6DA5-4C5A-9F2D-A0F2F47BADC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26" authorId="1" shapeId="0" xr:uid="{8A99B8E5-F0E2-45C1-B3A5-03A51AE6264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26" authorId="1" shapeId="0" xr:uid="{B01DB57F-6775-45A8-AFDA-7D01F13FC52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26" authorId="1" shapeId="0" xr:uid="{E1063317-C74C-418D-84FC-254FA19BBA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6" authorId="1" shapeId="0" xr:uid="{C381D430-E3F4-421E-ABD4-F92ECB0CFEF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26" authorId="1" shapeId="0" xr:uid="{B8783C17-CE02-4B1A-93F2-D2F8EB247FA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6" authorId="1" shapeId="0" xr:uid="{F9A71EC1-EBDD-44FC-9616-08BF05664DA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26" authorId="1" shapeId="0" xr:uid="{812E6EBC-D3F2-4E5F-8D91-C80532E500F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26" authorId="1" shapeId="0" xr:uid="{C53D733A-D0AA-45E4-BFBE-B24C96B661F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26" authorId="1" shapeId="0" xr:uid="{D3E5EC57-AFAA-4140-87F4-871573BA44F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W26" authorId="1" shapeId="0" xr:uid="{91427EC2-B7CE-46B1-B36A-9B48E9FE64F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26" authorId="1" shapeId="0" xr:uid="{260EDED9-D94A-4074-9FDB-2D69C5242BD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6" authorId="1" shapeId="0" xr:uid="{DEE93C2F-702E-40C6-9375-F99C98A3322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27" authorId="1" shapeId="0" xr:uid="{750A9CC5-FCD6-4E64-9F23-300D866A005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7" authorId="1" shapeId="0" xr:uid="{78D69530-1B41-4B19-BA1B-2584C48BBCD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7" authorId="1" shapeId="0" xr:uid="{FFAF7438-67B0-4C3B-8093-61FD4654288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7" authorId="1" shapeId="0" xr:uid="{4EFCD056-1CC5-4E46-81E1-B1C822E0547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27" authorId="1" shapeId="0" xr:uid="{A0FBAABF-132D-481A-94D0-DA325690C08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27" authorId="1" shapeId="0" xr:uid="{8E552C93-73A1-4E70-9D75-DC2CA16F2C7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7" authorId="1" shapeId="0" xr:uid="{8F9CACD1-1E55-40B0-9717-ED8DCD062C3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27" authorId="1" shapeId="0" xr:uid="{8A0F0E5E-6CA4-482C-8D9C-877211D2F9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7" authorId="1" shapeId="0" xr:uid="{0FD9804A-09F0-4413-B68F-4EFCC12439F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27" authorId="1" shapeId="0" xr:uid="{C92B8C36-C353-4D41-AE3B-5DFBD0C5E7F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7" authorId="1" shapeId="0" xr:uid="{A36FF560-CFE1-43DF-B191-622A3F8B2B3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27" authorId="1" shapeId="0" xr:uid="{A29DBA5B-E089-4F35-BEC1-AFB5E05BE53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27" authorId="1" shapeId="0" xr:uid="{A5204829-6A4B-43A9-9A75-0E7CB95CAAB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7" authorId="1" shapeId="0" xr:uid="{38F92D80-6BF0-444E-8E0D-62DDF34A2AB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27" authorId="1" shapeId="0" xr:uid="{751DE213-2962-420C-AC65-0BAFC46E424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27" authorId="1" shapeId="0" xr:uid="{3E6291F2-1E76-4925-AC1A-506C6241A13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7" authorId="1" shapeId="0" xr:uid="{209149C3-F5F7-42AF-8973-DFAE7AC25DA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27" authorId="1" shapeId="0" xr:uid="{EECE56DE-A2C9-4DD6-90AB-168891699E6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7" authorId="1" shapeId="0" xr:uid="{AF0926E8-9A16-4DDD-ACC8-3DB59AB671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7" authorId="1" shapeId="0" xr:uid="{D2DCCCB4-7CC4-447F-A833-59DC6307AAC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27" authorId="1" shapeId="0" xr:uid="{D1493225-29DF-433D-B9C2-A0C6BCF0A4E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27" authorId="1" shapeId="0" xr:uid="{59D28BDE-7740-4E58-AC5B-7E969CF2B7F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7" authorId="1" shapeId="0" xr:uid="{C38FF5DB-D669-4CA0-91BC-B6E9F9DA374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27" authorId="1" shapeId="0" xr:uid="{8D1153F4-8A31-4865-AFEF-8996529AD70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7" authorId="1" shapeId="0" xr:uid="{86324085-B9B8-4936-9320-81F75918654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7" authorId="1" shapeId="0" xr:uid="{39BF1445-A883-4B76-85C6-ECCF8D3C753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27" authorId="1" shapeId="0" xr:uid="{D5004748-AF63-4310-9293-3B905809837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7" authorId="1" shapeId="0" xr:uid="{BB0EA43E-1B00-4084-8891-62DB2AC38FB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27" authorId="1" shapeId="0" xr:uid="{2672537F-728F-49F2-A486-CAFEC15705E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7" authorId="1" shapeId="0" xr:uid="{4FE985FF-B190-4EF9-B8D3-639747290AC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7" authorId="1" shapeId="0" xr:uid="{DB779C61-5A18-48A1-9059-1B00418CA8E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27" authorId="1" shapeId="0" xr:uid="{60AE460A-E97D-40EA-B8F3-4F60EAE522D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M27" authorId="1" shapeId="0" xr:uid="{E8540531-F758-4BCC-9B98-702989AC3E4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27" authorId="1" shapeId="0" xr:uid="{C64C6987-DB3A-4597-9BBC-EC653FE14FA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27" authorId="1" shapeId="0" xr:uid="{3B074D36-1ADB-49F2-B767-C65595070F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27" authorId="1" shapeId="0" xr:uid="{96546AB7-E088-4790-92BB-B044937AFC8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7" authorId="1" shapeId="0" xr:uid="{5E4CAC2F-6270-4FC7-9DD0-8A580900B3F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28" authorId="1" shapeId="0" xr:uid="{37E99E18-1581-41D6-9F40-2C95C899807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8" authorId="1" shapeId="0" xr:uid="{5FFB2DAB-0876-49F9-8E4E-6816DF0B6E8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8" authorId="1" shapeId="0" xr:uid="{97525656-621F-4987-AEF7-06A7570E31A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8" authorId="1" shapeId="0" xr:uid="{E72EF1B8-0834-4170-BB36-BAEF9C7E9F3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28" authorId="1" shapeId="0" xr:uid="{0F4517AA-1463-4F4F-B8F1-871A2D45944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28" authorId="1" shapeId="0" xr:uid="{74D5D7F3-47EE-4DCA-AFF3-A430D3A33F3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8" authorId="1" shapeId="0" xr:uid="{79B252C4-E84C-4E80-AAAA-C29443E130C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28" authorId="1" shapeId="0" xr:uid="{762D38B4-FC84-4A58-8C2C-5A80993242A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8" authorId="1" shapeId="0" xr:uid="{7EBEA96E-90CC-43DF-BCDC-283EE9319FD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28" authorId="1" shapeId="0" xr:uid="{464223B3-E8C6-4DC5-B849-5BF4CD42560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K28" authorId="1" shapeId="0" xr:uid="{02712ECD-47DF-4485-A742-B53E4EEE2CF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28" authorId="1" shapeId="0" xr:uid="{E3AE41CF-C9A8-45BC-B83C-92E3F7675F8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28" authorId="1" shapeId="0" xr:uid="{96D62BB1-56CC-484F-A9B1-C793024A59F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28" authorId="1" shapeId="0" xr:uid="{F4BD60BF-1647-4EBE-9929-1F09D592EE5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8" authorId="1" shapeId="0" xr:uid="{0E4118DE-BD65-4957-8493-41636BAC87C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I28" authorId="1" shapeId="0" xr:uid="{86DE97F8-48DB-4C83-8665-95FE1B60CF6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J28" authorId="1" shapeId="0" xr:uid="{5B50F23B-46FC-4BA3-A80F-1C431D8D01A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28" authorId="1" shapeId="0" xr:uid="{DF6CBDAE-3603-48E7-9E30-EF035140418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8" authorId="1" shapeId="0" xr:uid="{EE4DD5C1-F985-4EE2-954F-0969E4E1ADC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28" authorId="1" shapeId="0" xr:uid="{FEB7F2AC-61B8-42EF-9D33-13E12F9827F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28" authorId="1" shapeId="0" xr:uid="{0AD07410-DAF3-464A-857B-2A18F108FF1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8" authorId="1" shapeId="0" xr:uid="{917E421E-307C-4324-8D88-55105FDB2BA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8" authorId="1" shapeId="0" xr:uid="{6FC00121-39C5-42A4-AC13-5ECF74F6B90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28" authorId="1" shapeId="0" xr:uid="{CAA97F70-514F-4D8E-9C77-4EF8588DD8B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28" authorId="1" shapeId="0" xr:uid="{02B8607C-976E-4108-9BF8-B09691E3EF8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8" authorId="1" shapeId="0" xr:uid="{B2EAABF8-A6B0-4585-BFD8-732840EA918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28" authorId="1" shapeId="0" xr:uid="{6204BB70-E7E3-415E-8C05-3F103A1E059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8" authorId="1" shapeId="0" xr:uid="{809C9CAB-8934-4F2B-8302-8476910ABA4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8" authorId="1" shapeId="0" xr:uid="{7E46F8A3-54F9-46ED-9000-B4D76279B09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28" authorId="1" shapeId="0" xr:uid="{349E8B44-E273-426A-B469-E129551DAD1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28" authorId="1" shapeId="0" xr:uid="{86B71CD5-8808-41AB-B12E-D6BA9474912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28" authorId="1" shapeId="0" xr:uid="{FBE68C62-61F0-4239-BBA5-42BF693E4ED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8" authorId="1" shapeId="0" xr:uid="{641030D5-4096-4E93-8C42-20BD7520205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28" authorId="1" shapeId="0" xr:uid="{079257DB-5695-491E-8294-D80B9125F19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H28" authorId="1" shapeId="0" xr:uid="{C538A3D0-EB12-4DE8-842D-F2D91C57B1B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8" authorId="1" shapeId="0" xr:uid="{3CB55B66-46AE-4479-8065-8005D6B821C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8" authorId="1" shapeId="0" xr:uid="{618648BE-733D-4516-B04A-421CD5AFFB8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28" authorId="1" shapeId="0" xr:uid="{96D359BC-8034-4282-8507-0B8CB5EC3B8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28" authorId="1" shapeId="0" xr:uid="{D7E6377F-9BF7-42E9-9345-DC3343C7EA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28" authorId="1" shapeId="0" xr:uid="{CBBA983B-D2C6-4D05-897C-536853C5D55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F28" authorId="1" shapeId="0" xr:uid="{9330FBB2-FC9E-43D5-8BAB-DB2357E75D6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28" authorId="1" shapeId="0" xr:uid="{C47B15BA-B3A5-4672-AE07-8EABA173162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8" authorId="1" shapeId="0" xr:uid="{D8BD26B9-4889-4C51-BB9E-E6D46338280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29" authorId="1" shapeId="0" xr:uid="{B4894EFB-F136-4727-8180-9FCE8A1461D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29" authorId="1" shapeId="0" xr:uid="{5099E886-EC3B-47F9-BE37-9F794CF7B87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29" authorId="1" shapeId="0" xr:uid="{D97AA855-3123-4435-82E2-43029E8B216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29" authorId="1" shapeId="0" xr:uid="{E76F6427-804E-4AB6-AF5A-CFD131CA353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29" authorId="1" shapeId="0" xr:uid="{1F8B64D4-6BBE-4154-97FC-BDB3B4E7544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29" authorId="1" shapeId="0" xr:uid="{206297CC-6A9B-4EF7-905F-67ECA41D87B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29" authorId="1" shapeId="0" xr:uid="{F285BDDB-011B-4458-B866-7076CB61D99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29" authorId="1" shapeId="0" xr:uid="{FDAE98B4-6B76-4003-AAE6-0B545CA5051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29" authorId="1" shapeId="0" xr:uid="{F2C8CC85-DA18-4984-8138-3373B807F5F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29" authorId="1" shapeId="0" xr:uid="{E8033D1C-6395-47CE-98BB-06338A4B286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29" authorId="1" shapeId="0" xr:uid="{8EEE5BAD-18ED-4414-AE1F-BE815F13EAD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L29" authorId="1" shapeId="0" xr:uid="{9EF9363F-EB6A-413A-86A7-E320F8320AC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29" authorId="1" shapeId="0" xr:uid="{0CDA2EEA-9B3C-478A-808E-1EE54E10706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29" authorId="1" shapeId="0" xr:uid="{3E3B9822-4D6B-47F9-AE9E-7F545FA4B8E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29" authorId="1" shapeId="0" xr:uid="{EC5253E8-BFC1-43B5-A780-E8E6A438BC8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29" authorId="1" shapeId="0" xr:uid="{2955D518-7F80-415D-BEF1-52DD4DB888D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29" authorId="1" shapeId="0" xr:uid="{57F12BED-4FB1-4EFC-85DC-7AEDC58F533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29" authorId="1" shapeId="0" xr:uid="{414CA9DA-3C2A-4AC3-9F1E-B6A3B97E012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29" authorId="1" shapeId="0" xr:uid="{861D20A6-EB23-4C59-BA40-CFDD8E1BC68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29" authorId="1" shapeId="0" xr:uid="{6D40275D-91E4-4121-9738-01FE6B905B6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29" authorId="1" shapeId="0" xr:uid="{82293030-6BE5-46BF-A494-8EED57B2B6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29" authorId="1" shapeId="0" xr:uid="{AA8658AC-3E7A-4189-BA79-5829D04CC8F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29" authorId="1" shapeId="0" xr:uid="{D766C38D-C1A6-4F5E-9531-5BFA40909A9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29" authorId="1" shapeId="0" xr:uid="{EB4BD551-0375-4098-BBBC-4085189EC2B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29" authorId="1" shapeId="0" xr:uid="{D9ADEB13-D616-4E75-872E-C0AF3DAC3A3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29" authorId="1" shapeId="0" xr:uid="{4094020B-783F-438A-B202-D7C56F655A8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29" authorId="1" shapeId="0" xr:uid="{8F018057-87AE-49D7-A3AE-E9D6D5E449E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29" authorId="1" shapeId="0" xr:uid="{563A89BD-730B-4274-B499-89491F92074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29" authorId="1" shapeId="0" xr:uid="{C7AE42CC-B8F8-4880-9A0A-8FE53798AC1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29" authorId="1" shapeId="0" xr:uid="{1609D8C1-C4D7-48C1-A6D3-779B67626B7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29" authorId="1" shapeId="0" xr:uid="{24B147D7-0A23-4144-BE85-7BEB724A23E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29" authorId="1" shapeId="0" xr:uid="{E1182EF8-5742-4195-8F57-DBB705F7AC0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29" authorId="1" shapeId="0" xr:uid="{C5DE525D-227C-4376-8274-A9A535E4BF5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O29" authorId="1" shapeId="0" xr:uid="{AB0B6441-82A9-4954-BD99-210A5FC2579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29" authorId="1" shapeId="0" xr:uid="{11E928B7-542F-442A-8934-32FD62A126B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29" authorId="1" shapeId="0" xr:uid="{2DC2EBD1-6D78-4E33-A3E1-ABEA338820E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30" authorId="1" shapeId="0" xr:uid="{6D7F089B-9DD9-49A9-BD50-E7CEB5B818F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0" authorId="1" shapeId="0" xr:uid="{859C7405-1FD6-4D2B-81C6-FBA9FCCA91F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0" authorId="1" shapeId="0" xr:uid="{396C4987-E5EC-409F-BEF4-B1750F7233A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30" authorId="1" shapeId="0" xr:uid="{DD2AA303-AEAD-4879-999F-58FFC731D3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0" authorId="1" shapeId="0" xr:uid="{575B9A92-7596-401E-AC5B-43176E13285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30" authorId="1" shapeId="0" xr:uid="{240D6D1F-9EE8-46A9-B177-460A5F31C18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30" authorId="1" shapeId="0" xr:uid="{27DC9D9F-D13E-4979-98D1-418E6182306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30" authorId="1" shapeId="0" xr:uid="{1137EAF7-48AC-46E1-AC55-772F39549C2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0" authorId="1" shapeId="0" xr:uid="{E1121D2D-F6FA-459E-B3BC-EBB8F3C1A80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30" authorId="1" shapeId="0" xr:uid="{99A10D64-A3BF-43ED-8B0A-C36CCD4CA20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30" authorId="1" shapeId="0" xr:uid="{12AC4BE4-9089-4EA0-AC5E-97FFD9F1392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0" authorId="1" shapeId="0" xr:uid="{A6B36055-E17F-4FD7-A845-58A1E2C7025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30" authorId="1" shapeId="0" xr:uid="{7509F156-B973-4471-A0F7-235C35A175E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30" authorId="1" shapeId="0" xr:uid="{802AFCAE-53E4-4D24-9DA5-6178E2F9A01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30" authorId="1" shapeId="0" xr:uid="{866F0A87-C9C8-40F3-A911-D387860AA06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0" authorId="1" shapeId="0" xr:uid="{6C9A2910-B1DC-49E4-B77E-AC4454D4D3A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0" authorId="1" shapeId="0" xr:uid="{E8C91A54-A203-4C6A-955C-CC5CE55A7F6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0" authorId="1" shapeId="0" xr:uid="{806FF1A0-9CD2-46B6-82DF-FDEFC16AA2A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O30" authorId="1" shapeId="0" xr:uid="{403865EC-FB37-46A2-8673-D1FA7143586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30" authorId="1" shapeId="0" xr:uid="{5FFFA8B9-EA18-4549-90AF-DBF7B5AD6F2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30" authorId="1" shapeId="0" xr:uid="{87E1F673-FD40-4DFC-800C-9B5849658C0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H30" authorId="1" shapeId="0" xr:uid="{E55A1BE6-0A74-45B0-8FEA-F55388F6861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30" authorId="1" shapeId="0" xr:uid="{63F468EA-6046-4496-86A4-08C5841A494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30" authorId="1" shapeId="0" xr:uid="{77AA9D1C-BE08-4F7F-AB54-B24EC885CD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30" authorId="1" shapeId="0" xr:uid="{81BC83CE-CF84-4A6F-9A75-C8D972F6842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S30" authorId="1" shapeId="0" xr:uid="{89063949-9083-4450-AA86-3CE295A3333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0" authorId="1" shapeId="0" xr:uid="{CE7AD91D-A834-4046-B9C3-D3C659CD8F7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H30" authorId="1" shapeId="0" xr:uid="{DD7AA49D-D084-469C-9053-C4CC0E05A10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30" authorId="1" shapeId="0" xr:uid="{A5A72DE0-29F8-47E0-A826-33CC787CFCC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30" authorId="1" shapeId="0" xr:uid="{FBB9F189-A5AF-4866-9838-780764BDB22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30" authorId="1" shapeId="0" xr:uid="{2D9B86F4-2692-4F0A-BFDB-21F701416DC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N30" authorId="1" shapeId="0" xr:uid="{C6FCB98F-482F-459A-A183-0BD49337FA0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0" authorId="1" shapeId="0" xr:uid="{5A1EE6A8-873B-4092-AF52-3F0ACD50CB6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R31" authorId="1" shapeId="0" xr:uid="{5AE460D0-FCBC-4E97-B345-E24E5ACFBD3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1" authorId="1" shapeId="0" xr:uid="{3735795E-081A-4D5A-9F21-725E9B5F80A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1" authorId="1" shapeId="0" xr:uid="{17DD115E-034D-4895-9BCA-639D743DB36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1" authorId="1" shapeId="0" xr:uid="{5E445F09-8C13-41D9-A31F-30A1ED38E4B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31" authorId="1" shapeId="0" xr:uid="{879019E7-E59B-4544-A13A-D624100629E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1" authorId="1" shapeId="0" xr:uid="{713A5A9E-FB4A-48FF-8E95-480657AFF87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31" authorId="1" shapeId="0" xr:uid="{D6E7DC2F-6BEC-4FE8-81EA-C5FDC434AD0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31" authorId="1" shapeId="0" xr:uid="{B54F45FC-4649-499C-ADFB-047631CC0AB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31" authorId="1" shapeId="0" xr:uid="{9EB142BB-2405-4248-9B44-AE589373CED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1" authorId="1" shapeId="0" xr:uid="{1B6BA211-4BE3-41BD-BD04-2325E95277D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31" authorId="1" shapeId="0" xr:uid="{2E8E2FA5-8256-4508-B820-EE62672F2F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V31" authorId="1" shapeId="0" xr:uid="{381E78DF-5B19-475F-851C-01F8F3A6297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1" authorId="1" shapeId="0" xr:uid="{BBA7D227-4C96-4082-AC0F-E90B192ECAC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T31" authorId="1" shapeId="0" xr:uid="{226A88AA-899D-481C-8DFD-22442AA0ACC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1" authorId="1" shapeId="0" xr:uid="{CA3037F6-2480-4F0A-81E3-BDA082272AC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1" authorId="1" shapeId="0" xr:uid="{46E29557-9D06-4D8F-AC12-CF0962C69AB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1" authorId="1" shapeId="0" xr:uid="{E9F49486-7027-45CA-A164-A6F46312797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31" authorId="1" shapeId="0" xr:uid="{51283847-ED43-4F37-A71B-C4A1E3A583D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31" authorId="1" shapeId="0" xr:uid="{01F23AB4-0F3D-4F77-B9B7-D7F315C3DCD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31" authorId="1" shapeId="0" xr:uid="{5AB08972-07E1-4FD1-9472-28066DF47DB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31" authorId="1" shapeId="0" xr:uid="{358E1984-6789-49E1-911E-ECC7553EE4F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31" authorId="1" shapeId="0" xr:uid="{86E1DFDD-1034-4FF9-B64A-C41A20B1A71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31" authorId="1" shapeId="0" xr:uid="{9320CCB6-6896-4F98-9B3C-BCCFBED5648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31" authorId="1" shapeId="0" xr:uid="{A40E1C08-54D1-4FA6-BB41-1683501CD6B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31" authorId="1" shapeId="0" xr:uid="{EC6796BF-6E17-48C7-80E0-B7AA0CA07D3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31" authorId="1" shapeId="0" xr:uid="{85F2D049-8758-4E4A-A636-F913C735629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1" authorId="1" shapeId="0" xr:uid="{FB8BB9F4-B0ED-4205-B223-D5CAB993C15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31" authorId="1" shapeId="0" xr:uid="{70DA7ED7-13EE-4F59-8789-1DBA8E7C5B0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31" authorId="1" shapeId="0" xr:uid="{CABAE8F3-E213-433A-92CB-A721A0E938B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31" authorId="1" shapeId="0" xr:uid="{4C7AAF4B-71D7-41F6-A816-D15239A27B0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31" authorId="1" shapeId="0" xr:uid="{DC543F37-0A79-41D9-80D2-86931240B2A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N31" authorId="1" shapeId="0" xr:uid="{890E9F08-5DA3-4427-B100-1E56D236266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31" authorId="1" shapeId="0" xr:uid="{DE078B3D-542E-4DF0-8119-9A66DC79A5A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1" authorId="1" shapeId="0" xr:uid="{7CBD7780-3B23-411F-884C-D96F087A45E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R32" authorId="1" shapeId="0" xr:uid="{A77C2C10-CF7E-4285-A2F1-7A69EF5F3EB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2" authorId="1" shapeId="0" xr:uid="{8633EEC9-C3F8-4BCA-B15D-92269784539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2" authorId="1" shapeId="0" xr:uid="{4A146FF5-9004-40BF-9DDE-697FD038927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2" authorId="1" shapeId="0" xr:uid="{12CF1252-FBFC-43A6-BB52-1FFF0BDE622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32" authorId="1" shapeId="0" xr:uid="{ACFCDD03-4512-4A7F-8BD5-105F5F6FEDF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32" authorId="1" shapeId="0" xr:uid="{9DE1465D-789C-42E8-9913-4BE8C74C412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2" authorId="1" shapeId="0" xr:uid="{D2270AAF-E998-493D-8D2F-3467E5C7DA6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32" authorId="1" shapeId="0" xr:uid="{71B8590A-5E90-46D1-A482-84867DBD8C3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D32" authorId="1" shapeId="0" xr:uid="{F53AC505-D3F8-49ED-BC02-6DD76624495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32" authorId="1" shapeId="0" xr:uid="{5DD478DE-1BF8-4204-AA9C-2909872E3EE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2" authorId="1" shapeId="0" xr:uid="{62075A04-D2E1-4A7A-B2BD-2334BE19005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32" authorId="1" shapeId="0" xr:uid="{FE5D3EA3-A19E-47CA-97C8-414D5A82F4F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32" authorId="1" shapeId="0" xr:uid="{427FD3B4-F018-4464-A75B-6698A5F0425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2" authorId="1" shapeId="0" xr:uid="{67EB4817-0D8B-427A-B237-568808BDDC8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32" authorId="1" shapeId="0" xr:uid="{3BF6B684-0D8F-4F22-9254-4F79F3301F6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2" authorId="1" shapeId="0" xr:uid="{F9C62809-79AB-4648-9556-9060E791ADB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2" authorId="1" shapeId="0" xr:uid="{3C24E6A0-FEC3-410D-8CA2-C871A6C2F58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2" authorId="1" shapeId="0" xr:uid="{DA75F941-9103-46D0-8579-ED81EA17FAF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32" authorId="1" shapeId="0" xr:uid="{4B795A23-6FF5-45A6-8925-C50D0ACB4F1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32" authorId="1" shapeId="0" xr:uid="{81692D33-753A-4D5C-9457-EFCD3000789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32" authorId="1" shapeId="0" xr:uid="{BE8F8737-F2D1-4660-A3B7-1CEB45CD57D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32" authorId="1" shapeId="0" xr:uid="{160383CE-9228-42C7-87BF-32B31EFE973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F32" authorId="1" shapeId="0" xr:uid="{2349A6C2-931E-4597-9668-84366C443DC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H32" authorId="1" shapeId="0" xr:uid="{623C16E7-FE30-449A-A766-4FEBCCE56A1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32" authorId="1" shapeId="0" xr:uid="{8CECDE15-2632-447B-B319-B928AFBBFDA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32" authorId="1" shapeId="0" xr:uid="{E380D456-7F02-487B-BF6F-BE23A4B0061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32" authorId="1" shapeId="0" xr:uid="{E0AA5E63-24E8-4F5F-8641-512D1ACDE33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2" authorId="1" shapeId="0" xr:uid="{88402427-DB99-4BBE-B370-4F87735DB4D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H32" authorId="1" shapeId="0" xr:uid="{87232EA5-1125-4D38-9370-AC27E930B41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32" authorId="1" shapeId="0" xr:uid="{06AB76A9-0353-4FD0-A43C-287114320D2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32" authorId="1" shapeId="0" xr:uid="{C0C6E516-D1F9-4A21-9B39-25B158F8E94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32" authorId="1" shapeId="0" xr:uid="{B69AAC90-C747-4638-9787-9E863F5C38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32" authorId="1" shapeId="0" xr:uid="{1EEFC627-150E-4362-B95C-CAB6731C5F9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32" authorId="1" shapeId="0" xr:uid="{3190DE8B-5FF0-4960-93A7-1AFBB42E220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F32" authorId="1" shapeId="0" xr:uid="{0FF65566-C7A0-48F2-87FA-74361C2E67A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32" authorId="1" shapeId="0" xr:uid="{594D725F-4FEE-4F2D-806D-5A916604266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2" authorId="1" shapeId="0" xr:uid="{81C055DC-AB3B-4174-87C7-5967138DB49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R33" authorId="1" shapeId="0" xr:uid="{68D0CFBE-51C4-4989-B65C-F98F2FA0D00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Z33" authorId="1" shapeId="0" xr:uid="{9970F549-FDEC-4A9C-84D7-22FBDE81659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3" authorId="1" shapeId="0" xr:uid="{C34B39A6-C628-4CCE-8024-03ED5411EDA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3" authorId="1" shapeId="0" xr:uid="{086CFC5B-5CFD-49C1-9B01-E218DFA1E70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33" authorId="1" shapeId="0" xr:uid="{9659B30B-425C-4E6F-BCA4-D4B5E071379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33" authorId="1" shapeId="0" xr:uid="{DB91C568-7942-4ED1-9394-EC3E4A4A8B9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3" authorId="1" shapeId="0" xr:uid="{F7584971-9A1A-4BA4-85C5-B334632F032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33" authorId="1" shapeId="0" xr:uid="{87C626EE-7A04-499C-B383-015AAEEE98D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33" authorId="1" shapeId="0" xr:uid="{06D46D00-A616-49E6-9252-90E9BCAE442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33" authorId="1" shapeId="0" xr:uid="{F72DD1FF-FAED-40CE-8C04-5C8BBB9FDCB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K33" authorId="1" shapeId="0" xr:uid="{EDD0D632-3F03-4AAB-B2DE-E8850E9A1A1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3" authorId="1" shapeId="0" xr:uid="{7AD281DC-6ECA-4718-A819-7BE2EBFC091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T33" authorId="1" shapeId="0" xr:uid="{3E975BF1-3A16-40A8-A545-B581CC68DBB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33" authorId="1" shapeId="0" xr:uid="{63FAF452-B2A9-4AEF-B91C-2769A3B8558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V33" authorId="1" shapeId="0" xr:uid="{D27BB1DD-05DA-4E32-8494-52420C1BE47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X33" authorId="1" shapeId="0" xr:uid="{8EC92C7A-45C4-4DED-8050-646AB3270C5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A33" authorId="1" shapeId="0" xr:uid="{94944F0F-0B34-4A8D-8BD9-127EDEB5633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3" authorId="1" shapeId="0" xr:uid="{0C15FA44-986B-4CBF-98AE-2D3B8540D3E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T33" authorId="1" shapeId="0" xr:uid="{CF0988FE-C234-40EB-A15C-FF026090324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3" authorId="1" shapeId="0" xr:uid="{C6F85E37-A59C-4F4E-A259-70231FC2086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3" authorId="1" shapeId="0" xr:uid="{12EE7C6A-5CAC-4FBD-8291-B2F0E9829C9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3" authorId="1" shapeId="0" xr:uid="{A3831E7B-10ED-4516-8DD4-938567CB9F2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33" authorId="1" shapeId="0" xr:uid="{3C12ADB1-A454-4E99-B9B3-7AD763FF5ED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33" authorId="1" shapeId="0" xr:uid="{1A61B12C-8D76-4AF5-BC32-CE316E8A522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33" authorId="1" shapeId="0" xr:uid="{EA03A360-7CDA-4431-8A01-0BBB591687C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33" authorId="1" shapeId="0" xr:uid="{4B69A6DF-F5F8-4433-96C9-C5C62A34C0E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F33" authorId="1" shapeId="0" xr:uid="{12FE49D6-F3B9-41ED-B493-9C4D4CF9D7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33" authorId="1" shapeId="0" xr:uid="{9591DAE5-C9B4-4C77-8F47-59871656F02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33" authorId="1" shapeId="0" xr:uid="{52A13B3B-B1CB-4422-BFA3-F4F28D1B3F8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33" authorId="1" shapeId="0" xr:uid="{A773FEFF-BA3C-4083-991B-4899CF19166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R33" authorId="1" shapeId="0" xr:uid="{9EDFBB47-BDC7-44E6-B7BD-C919E417E17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33" authorId="1" shapeId="0" xr:uid="{98CEC310-2CFB-4993-AA48-06AD5D1A724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3" authorId="1" shapeId="0" xr:uid="{3C12397F-1019-4FAD-B777-9D2CD54844F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33" authorId="1" shapeId="0" xr:uid="{6E3B5114-4374-4675-ACB0-A09922D50F1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33" authorId="1" shapeId="0" xr:uid="{5FFE660A-3595-4A38-9283-BAC2B5D80DB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33" authorId="1" shapeId="0" xr:uid="{CC72049C-0027-4C57-8E6C-5B1CBB316EB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33" authorId="1" shapeId="0" xr:uid="{5F708404-B51D-4371-8B0C-787B2F6AB6C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33" authorId="1" shapeId="0" xr:uid="{4988A123-66FD-4939-BF97-53F1F48B45F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F33" authorId="1" shapeId="0" xr:uid="{A0346482-CA55-40F9-87B4-24EB3CDAFFE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33" authorId="1" shapeId="0" xr:uid="{41A48787-2D12-44BC-8765-51E3D540989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3" authorId="1" shapeId="0" xr:uid="{7527106B-39CF-492C-BEED-34B140473BF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34" authorId="1" shapeId="0" xr:uid="{AC1E6AD8-4731-4F86-9666-66723511E7F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34" authorId="1" shapeId="0" xr:uid="{7DD85083-2925-4A49-9009-1FCF43B5C8B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34" authorId="1" shapeId="0" xr:uid="{389D36B3-61F4-45E9-AAFC-EEA97D51D6C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4" authorId="1" shapeId="0" xr:uid="{E84FAAA2-12E5-490D-9091-20ABC2200B6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4" authorId="1" shapeId="0" xr:uid="{26E04988-B6B4-4C5D-BEBC-EB417C28132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4" authorId="1" shapeId="0" xr:uid="{E5295D1B-5C32-4203-8E89-D49B5E4AC50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34" authorId="1" shapeId="0" xr:uid="{CDAE8E31-B3EC-4EE9-B193-653D9E8907D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34" authorId="1" shapeId="0" xr:uid="{6B7691EE-AC49-48C1-8731-7D9D35D94B5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4" authorId="1" shapeId="0" xr:uid="{6D5C99DB-EFF4-4989-8753-02913D8D238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34" authorId="1" shapeId="0" xr:uid="{1D142CE3-013A-4FE2-AFE1-B068EC32E59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34" authorId="1" shapeId="0" xr:uid="{5D18BF8C-8857-43D0-A0FB-725A1F91E7B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34" authorId="1" shapeId="0" xr:uid="{2A2A0EF8-5EDA-4815-9799-ACEBB2E82B8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34" authorId="1" shapeId="0" xr:uid="{D39E8D07-29E4-47E0-A696-DF29174A250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K34" authorId="1" shapeId="0" xr:uid="{9A2A33E9-0EEB-4E7C-ACD0-CFE1B1D3D96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4" authorId="1" shapeId="0" xr:uid="{0B86A356-C8A3-4236-AB96-02492240F34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34" authorId="1" shapeId="0" xr:uid="{495657EC-E432-49F5-B4CF-87054AA70EF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34" authorId="1" shapeId="0" xr:uid="{74D5587C-B40C-43B5-A251-D0176C21875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4" authorId="1" shapeId="0" xr:uid="{2A281EED-6877-424B-A8C3-AC53F5BDEE6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34" authorId="1" shapeId="0" xr:uid="{E0692203-43CE-455A-88B1-5DDF3898C3C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34" authorId="1" shapeId="0" xr:uid="{186A1190-33F1-40FE-92F0-F1468FAAFA1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34" authorId="1" shapeId="0" xr:uid="{0BF698EA-97BD-48B4-9B18-C31AA02D839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4" authorId="1" shapeId="0" xr:uid="{A2D269B4-B386-4B83-8212-735E3F2D69B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4" authorId="1" shapeId="0" xr:uid="{163017CE-AE58-41B1-B469-68E7085D4ED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4" authorId="1" shapeId="0" xr:uid="{CB351690-2548-455B-B0F5-1351D2E166B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34" authorId="1" shapeId="0" xr:uid="{802F2152-973F-4D3C-B504-8D2EFB6C322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34" authorId="1" shapeId="0" xr:uid="{3F23E01A-51AD-4492-88DE-EB8AC7C46EB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34" authorId="1" shapeId="0" xr:uid="{D737D997-0260-4A44-AFEC-0476227A2E6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34" authorId="1" shapeId="0" xr:uid="{F44CA03B-B9AE-4AD8-9BB6-4C528898E0A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34" authorId="1" shapeId="0" xr:uid="{D0EB2B1B-4E9C-4544-99F4-7918AA79296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34" authorId="1" shapeId="0" xr:uid="{39E0C54A-42E4-4D65-B744-C14F454BF70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34" authorId="1" shapeId="0" xr:uid="{428D546F-37B9-444F-8B08-7371BA08F09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34" authorId="1" shapeId="0" xr:uid="{9DED2907-09BE-47F6-B6F2-16676984466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34" authorId="1" shapeId="0" xr:uid="{65A78A87-96D8-4AB2-BCC0-BE8B5E789A3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R34" authorId="1" shapeId="0" xr:uid="{AFBBBC0A-24DF-45AB-9CFD-B2898094160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34" authorId="1" shapeId="0" xr:uid="{2E153C54-CDCE-4B80-B72C-C638E238BC3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4" authorId="1" shapeId="0" xr:uid="{601D9D12-A10D-4E83-9BC7-3544110C482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34" authorId="1" shapeId="0" xr:uid="{452341E9-B2DE-4E8C-9BE8-D0C73F1EBF2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34" authorId="1" shapeId="0" xr:uid="{21D3AFF7-1E0A-407E-A890-68BDB66E7BA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34" authorId="1" shapeId="0" xr:uid="{A62CB839-1590-4B6B-A702-AE4E24E7483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34" authorId="1" shapeId="0" xr:uid="{EA61B4B1-373A-4E8C-A4DE-EF291CB6E41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Q34" authorId="1" shapeId="0" xr:uid="{374BB083-4627-4F52-ACBE-878A4C9E84C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4" authorId="1" shapeId="0" xr:uid="{DCFAADC6-CA15-417F-876F-AA7E033F65A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35" authorId="1" shapeId="0" xr:uid="{628AC55C-3BAC-46F5-9215-A463E785B8A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35" authorId="1" shapeId="0" xr:uid="{628188E6-0A87-47E1-B634-8F7B0697D8B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35" authorId="1" shapeId="0" xr:uid="{3F9C08BA-79B1-4503-B577-08859215E8F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5" authorId="1" shapeId="0" xr:uid="{6EF2F923-8E40-42A2-AF6D-46D54FEF889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5" authorId="1" shapeId="0" xr:uid="{8AED254D-4DF8-4B09-8DDA-7D95A681A41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5" authorId="1" shapeId="0" xr:uid="{2E1F49FB-82B2-4B57-ABEF-070D613BF66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35" authorId="1" shapeId="0" xr:uid="{A01DB4A6-5111-4F81-AFB8-86CEEBB3BE8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35" authorId="1" shapeId="0" xr:uid="{D2BD8FA2-D8F7-4A47-8B6A-CF1CC1845CF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35" authorId="1" shapeId="0" xr:uid="{A9041D04-F24C-467D-A43B-5CE4E9DA8ED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5" authorId="1" shapeId="0" xr:uid="{F70BEA93-A324-4059-AD0B-52D7CE68AF1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35" authorId="1" shapeId="0" xr:uid="{40625B8B-4183-43FE-AB9A-FFBC6397F63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35" authorId="1" shapeId="0" xr:uid="{B558033C-E13D-48F6-8B13-F29EB4D6085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35" authorId="1" shapeId="0" xr:uid="{916E3303-BE22-43CB-B95A-D8612E33B3C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35" authorId="1" shapeId="0" xr:uid="{95FF847C-E6A6-43FE-879E-1DEC4121EC6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35" authorId="1" shapeId="0" xr:uid="{AE58FAF1-FFA2-4F76-9D2F-DA1339B05AA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L35" authorId="1" shapeId="0" xr:uid="{9F33ACF8-71CC-43B8-B9B4-086EEABFB40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T35" authorId="1" shapeId="0" xr:uid="{8481C58D-A467-4FD6-B094-176B741DAD0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35" authorId="1" shapeId="0" xr:uid="{CFEC7411-27BD-4DB6-A80E-45745829FFA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V35" authorId="1" shapeId="0" xr:uid="{62AD0125-F779-4FBC-8166-2EAF509F3DC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5" authorId="1" shapeId="0" xr:uid="{3F6A6FF2-1EA5-4278-93CD-2F63678F53F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35" authorId="1" shapeId="0" xr:uid="{3C138FCB-A273-40CB-A2BD-B0FFB2384C5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J35" authorId="1" shapeId="0" xr:uid="{120AB3F0-3EAB-4CBF-BE7A-2498FDED74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35" authorId="1" shapeId="0" xr:uid="{22D043FF-DA0F-49C8-96B4-68EBE08D957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35" authorId="1" shapeId="0" xr:uid="{73F375C5-1E82-4FE8-ACA3-F8D3097C80A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B35" authorId="1" shapeId="0" xr:uid="{1311646E-AACF-4650-9B93-F9CB5BB061A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5" authorId="1" shapeId="0" xr:uid="{A41FC04C-F255-4370-A749-000059A9581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5" authorId="1" shapeId="0" xr:uid="{201ED53C-790C-43FC-AC01-13CBF703D65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35" authorId="1" shapeId="0" xr:uid="{7A33F3CE-CD8B-4293-9DAF-EEE7C12FDE2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35" authorId="1" shapeId="0" xr:uid="{E89E21AF-06F4-49E5-BE81-CB033BE8151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35" authorId="1" shapeId="0" xr:uid="{C2C4C9BA-F2F6-4A69-9D81-AEBC2CCD9B0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35" authorId="1" shapeId="0" xr:uid="{FCA31F1D-4518-4BA8-A7FD-A9C63F069A3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35" authorId="1" shapeId="0" xr:uid="{B56B4989-653E-4B3D-841E-480A677187C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35" authorId="1" shapeId="0" xr:uid="{45965AA0-8F57-4C77-ABF3-0240AF95C13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35" authorId="1" shapeId="0" xr:uid="{6A47F675-D242-4AC2-B2F2-DE591905BF9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35" authorId="1" shapeId="0" xr:uid="{71D551F0-F2B8-45E0-96DE-D8EC6CAF8BF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35" authorId="1" shapeId="0" xr:uid="{6E5CD4E4-593D-4422-ACA2-AD0189211D7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35" authorId="1" shapeId="0" xr:uid="{C77C11F9-64A4-44F5-99F0-D67A315A825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35" authorId="1" shapeId="0" xr:uid="{95421834-D3EC-4087-945E-9194BF6C2F4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35" authorId="1" shapeId="0" xr:uid="{509A9B44-55B5-4571-ACBE-CB04D552B6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5" authorId="1" shapeId="0" xr:uid="{1937CBCE-71D5-495D-A1A7-9C7A3DF6D18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35" authorId="1" shapeId="0" xr:uid="{5EAD2897-A3D1-4DB1-A323-2A688EF000F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35" authorId="1" shapeId="0" xr:uid="{F7544B86-7B1B-4FB1-8415-77EB9A871D3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35" authorId="1" shapeId="0" xr:uid="{6AA38100-A784-4B73-AE5C-B1D2335ADC1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35" authorId="1" shapeId="0" xr:uid="{7D534467-CFE8-4BE2-9220-507FB870C74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F35" authorId="1" shapeId="0" xr:uid="{5BA7FEAF-36F7-4B9C-8067-61E67981259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35" authorId="1" shapeId="0" xr:uid="{B713D6CE-750D-4CDA-8A9D-724BB42B9DE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35" authorId="1" shapeId="0" xr:uid="{A4E381BC-C218-47DC-A234-E8AEF6D40A0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5" authorId="1" shapeId="0" xr:uid="{71C4258C-A5F9-489F-853E-3AB0EA95E16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36" authorId="1" shapeId="0" xr:uid="{C3FC7FFA-55C3-4806-A3C7-4C70F7C0F72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36" authorId="1" shapeId="0" xr:uid="{01650565-AE40-452A-9537-3219B3C5538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S36" authorId="1" shapeId="0" xr:uid="{8F4B3A92-5596-4740-A7F1-92992E13026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6" authorId="1" shapeId="0" xr:uid="{8D6F45F7-D8E6-4619-8673-1D97F4269EF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6" authorId="1" shapeId="0" xr:uid="{53098381-2DFD-42E8-81B0-5A567879B4D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6" authorId="1" shapeId="0" xr:uid="{34B3027C-9044-4475-913A-3E0C8B3B663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36" authorId="1" shapeId="0" xr:uid="{4391B7F5-0222-4B71-97DB-C9AC4040094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36" authorId="1" shapeId="0" xr:uid="{179C34CA-4AF5-4590-BC65-223C288FBA5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6" authorId="1" shapeId="0" xr:uid="{DE895F90-2B9C-4CC8-938A-51BBD5EDE71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U36" authorId="1" shapeId="0" xr:uid="{0CB9A2B0-4A44-4054-88DA-5AFD136E0A6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36" authorId="1" shapeId="0" xr:uid="{8560DF3E-4266-417F-81C5-E1ACC506A82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W36" authorId="1" shapeId="0" xr:uid="{D37282C8-A344-48FC-9D98-679B402EF4A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B36" authorId="1" shapeId="0" xr:uid="{C388468B-3C14-4717-B3B2-E6B28A5909C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36" authorId="1" shapeId="0" xr:uid="{75D2F105-9F16-4247-92EC-50E2E6D4F7D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36" authorId="1" shapeId="0" xr:uid="{D6CBD67E-F248-4BB4-8BF5-A328CAE8046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K36" authorId="1" shapeId="0" xr:uid="{CBB4185C-27B7-48F7-8753-75C1979964B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6" authorId="1" shapeId="0" xr:uid="{24E344DC-4E07-4CC1-A58C-64F7D6917B7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36" authorId="1" shapeId="0" xr:uid="{274CE28B-AAC2-43B1-9E55-90E60406A83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36" authorId="1" shapeId="0" xr:uid="{F3DA05A8-2402-4D4A-ADF6-8039FD35688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6" authorId="1" shapeId="0" xr:uid="{8E7C3ED3-5F6F-4C8A-918E-6D5F9E58145A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36" authorId="1" shapeId="0" xr:uid="{A73FC333-AF50-40B7-99C9-335002839F9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J36" authorId="1" shapeId="0" xr:uid="{DFE1FF0F-C49F-43BB-9D8C-C8E77BE563F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36" authorId="1" shapeId="0" xr:uid="{393B6518-B7D2-42A1-8E5D-3FC93EAF946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36" authorId="1" shapeId="0" xr:uid="{85860F07-6555-41D5-9B12-E98DE089D5A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36" authorId="1" shapeId="0" xr:uid="{16B27E71-A2A8-4D62-9A62-54AF49A2D9D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36" authorId="1" shapeId="0" xr:uid="{F85C1E0F-372F-45C4-8D7F-5FC8CA023CA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6" authorId="1" shapeId="0" xr:uid="{C08B242B-2D61-4FF4-AB49-D6079D738DA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6" authorId="1" shapeId="0" xr:uid="{9D6F9DAB-CA9B-4EF5-8951-7A3D14D4261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6" authorId="1" shapeId="0" xr:uid="{99FEE577-E835-4D52-A955-7A0859BFA6F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36" authorId="1" shapeId="0" xr:uid="{AECECC9A-560F-40C1-8554-266081DDBA5B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36" authorId="1" shapeId="0" xr:uid="{C6EF8469-F603-4420-AB8A-D1E9BF8FD42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36" authorId="1" shapeId="0" xr:uid="{DE8C62D5-502C-4D95-B9D8-CC08CEE0248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36" authorId="1" shapeId="0" xr:uid="{81EC5C7A-2C65-4D0B-9C32-78B32D5729A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36" authorId="1" shapeId="0" xr:uid="{2905A122-0B9C-48DB-9E01-232750AC067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36" authorId="1" shapeId="0" xr:uid="{E6154274-BCA3-4286-BD10-6CA4E9602DC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36" authorId="1" shapeId="0" xr:uid="{ED4A0D3F-2015-42D7-97BA-D14DCC5C8F3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H36" authorId="1" shapeId="0" xr:uid="{68AA9666-F5E3-4CED-B45A-2C4B08FB734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36" authorId="1" shapeId="0" xr:uid="{EBC9EA35-73F8-4F6F-8A33-4CCC84D5837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36" authorId="1" shapeId="0" xr:uid="{93C98E01-EA45-48D7-8867-582DCFBABDE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36" authorId="1" shapeId="0" xr:uid="{0F8DE4E3-6634-4DD1-9D66-718190D16F0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Q36" authorId="1" shapeId="0" xr:uid="{53571BC8-96D6-4478-9690-11FF7A0EE3C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R36" authorId="1" shapeId="0" xr:uid="{301A273A-7954-40AB-BEDF-570C4E84C32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36" authorId="1" shapeId="0" xr:uid="{1AA53E69-92C7-4ADE-82F6-EC118346F43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6" authorId="1" shapeId="0" xr:uid="{DA5AE631-5358-4824-86C9-3A49FD466AA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J36" authorId="1" shapeId="0" xr:uid="{D8E8FAA6-6CED-4641-A5DC-E80F48DB736B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36" authorId="1" shapeId="0" xr:uid="{C83E6325-09A5-4D56-BD2B-5CC59A93254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36" authorId="1" shapeId="0" xr:uid="{2583C80D-A8FD-4E25-86AB-61145907C25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36" authorId="1" shapeId="0" xr:uid="{53F84059-4C3C-41EA-AFED-6BFF1F8958F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36" authorId="1" shapeId="0" xr:uid="{98211BB2-909F-4C3F-9673-3A0F8181F94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36" authorId="1" shapeId="0" xr:uid="{5ACE5B90-4196-46F2-9A51-CD7D109BFC2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36" authorId="1" shapeId="0" xr:uid="{80522CCC-B000-46E8-B108-38E773704C2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6" authorId="1" shapeId="0" xr:uid="{6A93F667-38B8-43F2-8A84-8451D1C693C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37" authorId="1" shapeId="0" xr:uid="{A9C61F76-3DC0-4180-8ED4-476C183BD48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37" authorId="1" shapeId="0" xr:uid="{D3B91CA2-F31D-4B41-A781-B3DD5ED5B95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37" authorId="1" shapeId="0" xr:uid="{8FF8431E-6D1F-44FB-8EFA-0CF521E67B1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S37" authorId="1" shapeId="0" xr:uid="{B5662150-E73A-4E48-8F8D-986F430D4D6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7" authorId="1" shapeId="0" xr:uid="{33373292-538D-475F-92C3-41DEFC4B4C7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7" authorId="1" shapeId="0" xr:uid="{82E916B8-2471-4860-A84D-8FFDC531FD6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7" authorId="1" shapeId="0" xr:uid="{176DF184-3C8D-47E5-9487-BC614CC3DDA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37" authorId="1" shapeId="0" xr:uid="{7D67AD8D-3B4B-4244-A7E7-3175265D021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37" authorId="1" shapeId="0" xr:uid="{1CB1F849-1E73-4BA9-9CA4-E55A1A634B9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37" authorId="1" shapeId="0" xr:uid="{6EF7F6CE-DAE4-4084-A9D7-730161442C5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37" authorId="1" shapeId="0" xr:uid="{918FF61C-D796-42C0-BDF8-B77C776F263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37" authorId="1" shapeId="0" xr:uid="{250B8B65-DF67-4F74-B519-95412CBB91F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D37" authorId="1" shapeId="0" xr:uid="{C63E2642-9D38-4347-B48A-6350E5D8385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J37" authorId="1" shapeId="0" xr:uid="{44563CD0-4930-4612-8F0A-153A048D63D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7" authorId="1" shapeId="0" xr:uid="{A1DC9EC0-120D-4E63-8B54-8ADB2EB35C47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U37" authorId="1" shapeId="0" xr:uid="{5073820D-D8D4-47ED-B5E1-0A015090397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7" authorId="1" shapeId="0" xr:uid="{86595F48-00E8-4BC5-8E95-63FBE74DE52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37" authorId="1" shapeId="0" xr:uid="{3D51D808-903A-4EBE-A808-411837E2614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37" authorId="1" shapeId="0" xr:uid="{9C6A0B2A-45F0-4E6A-A7FD-B62B033297D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37" authorId="1" shapeId="0" xr:uid="{E2C4DF45-0691-41E3-97DE-AA96536E34F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37" authorId="1" shapeId="0" xr:uid="{41022DD1-11EE-4F27-9902-026D2C205A4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37" authorId="1" shapeId="0" xr:uid="{A96B6B24-EE45-4B58-AFB0-1B2366070E2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7" authorId="1" shapeId="0" xr:uid="{DEECC638-3E1C-428C-ACDF-F90AA7B8132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7" authorId="1" shapeId="0" xr:uid="{07B422D8-040E-4D04-99FD-91163F28C41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7" authorId="1" shapeId="0" xr:uid="{4C13A2A9-26F8-4B42-94CA-39640E92B1DC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37" authorId="1" shapeId="0" xr:uid="{18CE2451-A39F-4A72-8CDC-6AAAEE1DB3B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N37" authorId="1" shapeId="0" xr:uid="{7733E4C7-B730-4715-9E48-8207B38052E6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37" authorId="1" shapeId="0" xr:uid="{20F3A694-A212-4370-BC7C-AEB81BCDD5D8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37" authorId="1" shapeId="0" xr:uid="{F3DF687C-237A-447C-BEAD-643B6FDB14B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37" authorId="1" shapeId="0" xr:uid="{37418403-6EB7-4DB4-8007-0F7318C7DCEC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J37" authorId="1" shapeId="0" xr:uid="{44882358-3175-4371-89A4-D869723EDBF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37" authorId="1" shapeId="0" xr:uid="{E14D1313-E9EF-404B-8F83-A99E7DA1014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37" authorId="1" shapeId="0" xr:uid="{1F36FF86-FDEC-4C01-B196-21616ADC0B9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37" authorId="1" shapeId="0" xr:uid="{7EA1325C-8E1A-4223-B896-6575EEB3F9D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37" authorId="1" shapeId="0" xr:uid="{D5041BDC-4D4D-473A-AD2A-4B89D15B615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37" authorId="1" shapeId="0" xr:uid="{8635F8C3-AB0A-4FC3-A03E-C15BE91211F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37" authorId="1" shapeId="0" xr:uid="{396500F9-CD40-49EF-8966-589562B76B4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37" authorId="1" shapeId="0" xr:uid="{99398839-B11D-439A-B8A6-D4AE3B5D554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37" authorId="1" shapeId="0" xr:uid="{26CFEE80-5A92-47AA-85F2-DC70D4A3319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7" authorId="1" shapeId="0" xr:uid="{EA9E2C35-B8DC-4A8F-83E7-652664870E9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38" authorId="1" shapeId="0" xr:uid="{FA91D5BA-DC37-4161-A4E7-0131D0C53AA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38" authorId="1" shapeId="0" xr:uid="{CF129651-899B-42F8-8AE3-F670107F294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38" authorId="1" shapeId="0" xr:uid="{5D9A9612-FF56-401C-8F59-6FD20F9CE3F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C38" authorId="1" shapeId="0" xr:uid="{72CC2E68-187C-4D42-B097-C513EEFE1E5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38" authorId="1" shapeId="0" xr:uid="{14C2FD6D-5374-40ED-A628-754E00CC19F3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38" authorId="1" shapeId="0" xr:uid="{9FD89F12-A2CE-4947-9D44-5E1E9106D76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38" authorId="1" shapeId="0" xr:uid="{A78DB768-1CB6-4D7F-ADE2-9CC4FA39C40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38" authorId="1" shapeId="0" xr:uid="{902C4AB6-B8C5-4AF2-B1F6-CD0F6613047E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38" authorId="1" shapeId="0" xr:uid="{4AF70AA2-DA6B-477E-B620-BC0D8A53554D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D38" authorId="1" shapeId="0" xr:uid="{5AA06DBF-C69C-42B6-AE5E-57FBBC2DAA5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J38" authorId="1" shapeId="0" xr:uid="{53B286AB-4481-455A-B9F8-8DF2D330B8B5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K38" authorId="1" shapeId="0" xr:uid="{00B53826-4FDB-43F0-82F0-17113E76165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L38" authorId="1" shapeId="0" xr:uid="{A739DA6B-AE00-4689-8420-8ED4D728E7C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U38" authorId="1" shapeId="0" xr:uid="{B38A1623-4789-434C-8935-DF8E77BA12B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A38" authorId="1" shapeId="0" xr:uid="{EDB66C7A-79A5-4803-818D-7C5D3901740A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38" authorId="1" shapeId="0" xr:uid="{0C22C596-2E20-4DD2-8363-6333AACBD42F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I38" authorId="1" shapeId="0" xr:uid="{9A1DCE27-4563-43F3-9E66-5375DC559A2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38" authorId="1" shapeId="0" xr:uid="{2BA498D6-CD3F-439C-A193-5858A0C3C899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38" authorId="1" shapeId="0" xr:uid="{2B68620F-FD69-46E4-8EBD-0A075B7489ED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38" authorId="1" shapeId="0" xr:uid="{DCB1C75E-D097-4AFC-A095-058DF3A3C852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38" authorId="1" shapeId="0" xr:uid="{6F659CBF-85BB-4AFB-8423-C6F6715828E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38" authorId="1" shapeId="0" xr:uid="{63F927D9-ABA6-4608-B357-BD1507F94857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38" authorId="1" shapeId="0" xr:uid="{14EA49B1-4CF7-4FB1-8DA7-C4179124205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38" authorId="1" shapeId="0" xr:uid="{8DABC5E5-0A90-4C1D-B480-2498CC13B6B5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38" authorId="1" shapeId="0" xr:uid="{B46304F0-F7C6-4079-822D-A09956D94FD3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38" authorId="1" shapeId="0" xr:uid="{2F68B5E9-7E3A-449C-B404-61A39C6C6699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F38" authorId="1" shapeId="0" xr:uid="{7DF5CF80-9083-468E-9763-675B98D68284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38" authorId="1" shapeId="0" xr:uid="{68974CF3-E063-4BF4-ADC1-5B8FD13BF09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38" authorId="1" shapeId="0" xr:uid="{8A01850B-3C29-4A7C-A20B-3E11D1DDB748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S38" authorId="1" shapeId="0" xr:uid="{A63DEFF8-5C51-4F73-989C-22EBEC47143F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38" authorId="1" shapeId="0" xr:uid="{810926C0-6FC8-4951-9540-9DC786D6C61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H38" authorId="1" shapeId="0" xr:uid="{CBCC7B3C-1FFA-48C3-9318-C8C2E125E6E6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38" authorId="1" shapeId="0" xr:uid="{630BB64D-2221-4980-8AE5-65587FA61F34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38" authorId="1" shapeId="0" xr:uid="{FA3BF497-0650-4ED0-9DDE-20475D75ADA1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38" authorId="1" shapeId="0" xr:uid="{BD2519B2-5138-4BC6-9B08-CC0F630DC5A2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38" authorId="1" shapeId="0" xr:uid="{BDDC9D81-7745-419C-9B74-DAFF69D2B82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38" authorId="1" shapeId="0" xr:uid="{9A2744A2-93CE-4832-88AD-E8AEFD81ED71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38" authorId="1" shapeId="0" xr:uid="{59F0C93E-B792-4EEE-853D-70CDC6A9682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38" authorId="1" shapeId="0" xr:uid="{7AE82DC5-2131-410E-8B6B-26FE429BEBFE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sharedStrings.xml><?xml version="1.0" encoding="utf-8"?>
<sst xmlns="http://schemas.openxmlformats.org/spreadsheetml/2006/main" count="3157" uniqueCount="446">
  <si>
    <t>No children under 15 ;  All families ;</t>
  </si>
  <si>
    <t>No children under 15 ;  &gt; Total couple families ;</t>
  </si>
  <si>
    <t>No children under 15 ;  &gt;&gt; One or both partners unemployed (exc. not determined) ;</t>
  </si>
  <si>
    <t>No children under 15 ;  &gt;&gt;&gt; Husbands/Partners employed, Wives/Partners unemployed ;</t>
  </si>
  <si>
    <t>No children under 15 ;  &gt;&gt;&gt; Husbands/Partners unemployed, Wives/Partners employed ;</t>
  </si>
  <si>
    <t>No children under 15 ;  &gt;&gt;&gt; Husbands/Partners unemployed, Wives/Partners unemployed ;</t>
  </si>
  <si>
    <t>No children under 15 ;  &gt;&gt;&gt; Husbands/Partners unemployed, Wives/Partners not in the labour force ;</t>
  </si>
  <si>
    <t>No children under 15 ;  &gt;&gt;&gt; Husbands/Partners not in the labour force, Wives/Partners unemployed ;</t>
  </si>
  <si>
    <t>No children under 15 ;  &gt;&gt; Neither partner unemployed (exc. not determined) ;</t>
  </si>
  <si>
    <t>No children under 15 ;  &gt;&gt;&gt; Husbands/Partners employed, Wives/Partners employed ;</t>
  </si>
  <si>
    <t>No children under 15 ;  &gt;&gt;&gt; Husbands/Partners employed, Wives/Partners not in the labour force ;</t>
  </si>
  <si>
    <t>No children under 15 ;  &gt;&gt;&gt; Husbands/Partners not in the labour force, Wives/Partners employed ;</t>
  </si>
  <si>
    <t>No children under 15 ;  &gt;&gt;&gt; Husbands/Partners not in the labour force, Wives/Partners not in the labour force ;</t>
  </si>
  <si>
    <t>No children under 15 ;  &gt;&gt; One or both partners not determined ;</t>
  </si>
  <si>
    <t>No children under 15 ;  &gt; One parent families ;</t>
  </si>
  <si>
    <t>No children under 15 ;  &gt;&gt; Parents unemployed ;</t>
  </si>
  <si>
    <t>No children under 15 ;  &gt;&gt;&gt; Single fathers ;</t>
  </si>
  <si>
    <t>No children under 15 ;  &gt;&gt;&gt; Single mothers ;</t>
  </si>
  <si>
    <t>No children under 15 ;  &gt;&gt; Parents employed ;</t>
  </si>
  <si>
    <t>No children under 15 ;  &gt;&gt; Parents not in the labour force ;</t>
  </si>
  <si>
    <t>No children under 15 ;  &gt;&gt; Parents not determined ;</t>
  </si>
  <si>
    <t>No children under 15 ;  &gt; Other families ;</t>
  </si>
  <si>
    <t>No children under 15 ;  &gt;&gt; Family heads employed ;</t>
  </si>
  <si>
    <t>No children under 15 ;  &gt;&gt; Family heads unemployed ;</t>
  </si>
  <si>
    <t>No children under 15 ;  &gt;&gt; Family heads not in the labour force ;</t>
  </si>
  <si>
    <t>No children under 15 ;  &gt;&gt; Family heads labour force status not determined ;</t>
  </si>
  <si>
    <t>One child under 15 ;  All families ;</t>
  </si>
  <si>
    <t>One child under 15 ;  &gt; Total couple families ;</t>
  </si>
  <si>
    <t>One child under 15 ;  &gt;&gt; One or both partners unemployed (exc. not determined) ;</t>
  </si>
  <si>
    <t>One child under 15 ;  &gt;&gt;&gt; Husbands/Partners employed, Wives/Partners unemployed ;</t>
  </si>
  <si>
    <t>One child under 15 ;  &gt;&gt;&gt; Husbands/Partners unemployed, Wives/Partners employed ;</t>
  </si>
  <si>
    <t>One child under 15 ;  &gt;&gt;&gt; Husbands/Partners unemployed, Wives/Partners unemployed ;</t>
  </si>
  <si>
    <t>One child under 15 ;  &gt;&gt;&gt; Husbands/Partners unemployed, Wives/Partners not in the labour force ;</t>
  </si>
  <si>
    <t>One child under 15 ;  &gt;&gt;&gt; Husbands/Partners not in the labour force, Wives/Partners unemployed ;</t>
  </si>
  <si>
    <t>One child under 15 ;  &gt;&gt; Neither partner unemployed (exc. not determined) ;</t>
  </si>
  <si>
    <t>One child under 15 ;  &gt;&gt;&gt; Husbands/Partners employed, Wives/Partners employed ;</t>
  </si>
  <si>
    <t>One child under 15 ;  &gt;&gt;&gt; Husbands/Partners employed, Wives/Partners not in the labour force ;</t>
  </si>
  <si>
    <t>One child under 15 ;  &gt;&gt;&gt; Husbands/Partners not in the labour force, Wives/Partners employed ;</t>
  </si>
  <si>
    <t>One child under 15 ;  &gt;&gt;&gt; Husbands/Partners not in the labour force, Wives/Partners not in the labour force ;</t>
  </si>
  <si>
    <t>One child under 15 ;  &gt;&gt; One or both partners not determined ;</t>
  </si>
  <si>
    <t>One child under 15 ;  &gt; One parent families ;</t>
  </si>
  <si>
    <t>One child under 15 ;  &gt;&gt; Parents unemployed ;</t>
  </si>
  <si>
    <t>One child under 15 ;  &gt;&gt;&gt; Single fathers ;</t>
  </si>
  <si>
    <t>One child under 15 ;  &gt;&gt;&gt; Single mothers ;</t>
  </si>
  <si>
    <t>One child under 15 ;  &gt;&gt; Parents employed ;</t>
  </si>
  <si>
    <t>One child under 15 ;  &gt;&gt; Parents not in the labour force ;</t>
  </si>
  <si>
    <t>One child under 15 ;  &gt;&gt; Parents not determined ;</t>
  </si>
  <si>
    <t>Two or more children under 15 ;  All families ;</t>
  </si>
  <si>
    <t>Two or more children under 15 ;  &gt; Total couple families ;</t>
  </si>
  <si>
    <t>Two or more children under 15 ;  &gt;&gt; One or both partners unemployed (exc. not determined) ;</t>
  </si>
  <si>
    <t>Two or more children under 15 ;  &gt;&gt;&gt; Husbands/Partners employed, Wives/Partners unemployed ;</t>
  </si>
  <si>
    <t>Two or more children under 15 ;  &gt;&gt;&gt; Husbands/Partners unemployed, Wives/Partners employed ;</t>
  </si>
  <si>
    <t>Two or more children under 15 ;  &gt;&gt;&gt; Husbands/Partners unemployed, Wives/Partners unemployed ;</t>
  </si>
  <si>
    <t>Two or more children under 15 ;  &gt;&gt;&gt; Husbands/Partners unemployed, Wives/Partners not in the labour force ;</t>
  </si>
  <si>
    <t>Two or more children under 15 ;  &gt;&gt;&gt; Husbands/Partners not in the labour force, Wives/Partners unemployed ;</t>
  </si>
  <si>
    <t>Two or more children under 15 ;  &gt;&gt; Neither partner unemployed (exc. not determined) ;</t>
  </si>
  <si>
    <t>Two or more children under 15 ;  &gt;&gt;&gt; Husbands/Partners employed, Wives/Partners employed ;</t>
  </si>
  <si>
    <t>Two or more children under 15 ;  &gt;&gt;&gt; Husbands/Partners employed, Wives/Partners not in the labour force ;</t>
  </si>
  <si>
    <t>Two or more children under 15 ;  &gt;&gt;&gt; Husbands/Partners not in the labour force, Wives/Partners employed ;</t>
  </si>
  <si>
    <t>Two or more children under 15 ;  &gt;&gt;&gt; Husbands/Partners not in the labour force, Wives/Partners not in the labour force ;</t>
  </si>
  <si>
    <t>Two or more children under 15 ;  &gt;&gt; One or both partners not determined ;</t>
  </si>
  <si>
    <t>Two or more children under 15 ;  &gt; One parent families ;</t>
  </si>
  <si>
    <t>Two or more children under 15 ;  &gt;&gt; Parents unemployed ;</t>
  </si>
  <si>
    <t>Two or more children under 15 ;  &gt;&gt;&gt; Single fathers ;</t>
  </si>
  <si>
    <t>Two or more children under 15 ;  &gt;&gt;&gt; Single mothers ;</t>
  </si>
  <si>
    <t>Two or more children under 15 ;  &gt;&gt; Parents employed ;</t>
  </si>
  <si>
    <t>Two or more children under 15 ;  &gt;&gt; Parents not in the labour force ;</t>
  </si>
  <si>
    <t>Two or more children under 15 ;  &gt;&gt; Parents not determined ;</t>
  </si>
  <si>
    <t>No dependants under 25 ;  All families ;</t>
  </si>
  <si>
    <t>No dependants under 25 ;  &gt; Total couple families ;</t>
  </si>
  <si>
    <t>No dependants under 25 ;  &gt;&gt; One or both partners unemployed (exc. not determined) ;</t>
  </si>
  <si>
    <t>No dependants under 25 ;  &gt;&gt;&gt; Husbands/Partners employed, Wives/Partners unemployed ;</t>
  </si>
  <si>
    <t>No dependants under 25 ;  &gt;&gt;&gt; Husbands/Partners unemployed, Wives/Partners employed ;</t>
  </si>
  <si>
    <t>No dependants under 25 ;  &gt;&gt;&gt; Husbands/Partners unemployed, Wives/Partners unemployed ;</t>
  </si>
  <si>
    <t>No dependants under 25 ;  &gt;&gt;&gt; Husbands/Partners unemployed, Wives/Partners not in the labour force ;</t>
  </si>
  <si>
    <t>No dependants under 25 ;  &gt;&gt;&gt; Husbands/Partners not in the labour force, Wives/Partners unemployed ;</t>
  </si>
  <si>
    <t>No dependants under 25 ;  &gt;&gt; Neither partner unemployed (exc. not determined) ;</t>
  </si>
  <si>
    <t>No dependants under 25 ;  &gt;&gt;&gt; Husbands/Partners employed, Wives/Partners employed ;</t>
  </si>
  <si>
    <t>No dependants under 25 ;  &gt;&gt;&gt; Husbands/Partners employed, Wives/Partners not in the labour force ;</t>
  </si>
  <si>
    <t>No dependants under 25 ;  &gt;&gt;&gt; Husbands/Partners not in the labour force, Wives/Partners employed ;</t>
  </si>
  <si>
    <t>No dependants under 25 ;  &gt;&gt;&gt; Husbands/Partners not in the labour force, Wives/Partners not in the labour force ;</t>
  </si>
  <si>
    <t>No dependants under 25 ;  &gt;&gt; One or both partners not determined ;</t>
  </si>
  <si>
    <t>No dependants under 25 ;  &gt; One parent families ;</t>
  </si>
  <si>
    <t>No dependants under 25 ;  &gt;&gt; Parents unemployed ;</t>
  </si>
  <si>
    <t>No dependants under 25 ;  &gt;&gt;&gt; Single fathers ;</t>
  </si>
  <si>
    <t>No dependants under 25 ;  &gt;&gt;&gt; Single mothers ;</t>
  </si>
  <si>
    <t>No dependants under 25 ;  &gt;&gt; Parents employed ;</t>
  </si>
  <si>
    <t>No dependants under 25 ;  &gt;&gt; Parents not in the labour force ;</t>
  </si>
  <si>
    <t>No dependants under 25 ;  &gt;&gt; Parents not determined ;</t>
  </si>
  <si>
    <t>No dependants under 25 ;  &gt; Other families ;</t>
  </si>
  <si>
    <t>No dependants under 25 ;  &gt;&gt; Family heads employed ;</t>
  </si>
  <si>
    <t>No dependants under 25 ;  &gt;&gt; Family heads unemployed ;</t>
  </si>
  <si>
    <t>No dependants under 25 ;  &gt;&gt; Family heads not in the labour force ;</t>
  </si>
  <si>
    <t>No dependants under 25 ;  &gt;&gt; Family heads labour force status not determined ;</t>
  </si>
  <si>
    <t>One dependant under 25 ;  All families ;</t>
  </si>
  <si>
    <t>One dependant under 25 ;  &gt; Total couple families ;</t>
  </si>
  <si>
    <t>One dependant under 25 ;  &gt;&gt; One or both partners unemployed (exc. not determined) ;</t>
  </si>
  <si>
    <t>One dependant under 25 ;  &gt;&gt;&gt; Husbands/Partners employed, Wives/Partners unemployed ;</t>
  </si>
  <si>
    <t>One dependant under 25 ;  &gt;&gt;&gt; Husbands/Partners unemployed, Wives/Partners employed ;</t>
  </si>
  <si>
    <t>One dependant under 25 ;  &gt;&gt;&gt; Husbands/Partners unemployed, Wives/Partners unemployed ;</t>
  </si>
  <si>
    <t>One dependant under 25 ;  &gt;&gt;&gt; Husbands/Partners unemployed, Wives/Partners not in the labour force ;</t>
  </si>
  <si>
    <t>One dependant under 25 ;  &gt;&gt;&gt; Husbands/Partners not in the labour force, Wives/Partners unemployed ;</t>
  </si>
  <si>
    <t>One dependant under 25 ;  &gt;&gt; Neither partner unemployed (exc. not determined) ;</t>
  </si>
  <si>
    <t>One dependant under 25 ;  &gt;&gt;&gt; Husbands/Partners employed, Wives/Partners employed ;</t>
  </si>
  <si>
    <t>One dependant under 25 ;  &gt;&gt;&gt; Husbands/Partners employed, Wives/Partners not in the labour force ;</t>
  </si>
  <si>
    <t>One dependant under 25 ;  &gt;&gt;&gt; Husbands/Partners not in the labour force, Wives/Partners employed ;</t>
  </si>
  <si>
    <t>One dependant under 25 ;  &gt;&gt;&gt; Husbands/Partners not in the labour force, Wives/Partners not in the labour force ;</t>
  </si>
  <si>
    <t>One dependant under 25 ;  &gt;&gt; One or both partners not determined ;</t>
  </si>
  <si>
    <t>One dependant under 25 ;  &gt; One parent families ;</t>
  </si>
  <si>
    <t>One dependant under 25 ;  &gt;&gt; Parents unemployed ;</t>
  </si>
  <si>
    <t>One dependant under 25 ;  &gt;&gt;&gt; Single fathers ;</t>
  </si>
  <si>
    <t>One dependant under 25 ;  &gt;&gt;&gt; Single mothers ;</t>
  </si>
  <si>
    <t>One dependant under 25 ;  &gt;&gt; Parents employed ;</t>
  </si>
  <si>
    <t>One dependant under 25 ;  &gt;&gt; Parents not in the labour force ;</t>
  </si>
  <si>
    <t>One dependant under 25 ;  &gt;&gt; Parents not determined ;</t>
  </si>
  <si>
    <t>One dependant under 25 ;  &gt; Other families ;</t>
  </si>
  <si>
    <t>One dependant under 25 ;  &gt;&gt; Family heads employed ;</t>
  </si>
  <si>
    <t>One dependant under 25 ;  &gt;&gt; Family heads unemployed ;</t>
  </si>
  <si>
    <t>One dependant under 25 ;  &gt;&gt; Family heads not in the labour force ;</t>
  </si>
  <si>
    <t>One dependant under 25 ;  &gt;&gt; Family heads labour force status not determined ;</t>
  </si>
  <si>
    <t>Two or more dependants under 25 ;  All families ;</t>
  </si>
  <si>
    <t>Two or more dependants under 25 ;  &gt; Total couple families ;</t>
  </si>
  <si>
    <t>Two or more dependants under 25 ;  &gt;&gt; One or both partners unemployed (exc. not determined) ;</t>
  </si>
  <si>
    <t>Two or more dependants under 25 ;  &gt;&gt;&gt; Husbands/Partners employed, Wives/Partners unemployed ;</t>
  </si>
  <si>
    <t>Two or more dependants under 25 ;  &gt;&gt;&gt; Husbands/Partners unemployed, Wives/Partners employed ;</t>
  </si>
  <si>
    <t>Two or more dependants under 25 ;  &gt;&gt;&gt; Husbands/Partners unemployed, Wives/Partners unemployed ;</t>
  </si>
  <si>
    <t>Two or more dependants under 25 ;  &gt;&gt;&gt; Husbands/Partners unemployed, Wives/Partners not in the labour force ;</t>
  </si>
  <si>
    <t>Two or more dependants under 25 ;  &gt;&gt;&gt; Husbands/Partners not in the labour force, Wives/Partners unemployed ;</t>
  </si>
  <si>
    <t>Two or more dependants under 25 ;  &gt;&gt; Neither partner unemployed (exc. not determined) ;</t>
  </si>
  <si>
    <t>Two or more dependants under 25 ;  &gt;&gt;&gt; Husbands/Partners employed, Wives/Partners employed ;</t>
  </si>
  <si>
    <t>Two or more dependants under 25 ;  &gt;&gt;&gt; Husbands/Partners employed, Wives/Partners not in the labour force ;</t>
  </si>
  <si>
    <t>Two or more dependants under 25 ;  &gt;&gt;&gt; Husbands/Partners not in the labour force, Wives/Partners employed ;</t>
  </si>
  <si>
    <t>Two or more dependants under 25 ;  &gt;&gt;&gt; Husbands/Partners not in the labour force, Wives/Partners not in the labour force ;</t>
  </si>
  <si>
    <t>Two or more dependants under 25 ;  &gt;&gt; One or both partners not determined ;</t>
  </si>
  <si>
    <t>Two or more dependants under 25 ;  &gt; One parent families ;</t>
  </si>
  <si>
    <t>Two or more dependants under 25 ;  &gt;&gt; Parents unemployed ;</t>
  </si>
  <si>
    <t>Two or more dependants under 25 ;  &gt;&gt;&gt; Single fathers ;</t>
  </si>
  <si>
    <t>Two or more dependants under 25 ;  &gt;&gt;&gt; Single mothers ;</t>
  </si>
  <si>
    <t>Two or more dependants under 25 ;  &gt;&gt; Parents employed ;</t>
  </si>
  <si>
    <t>Two or more dependants under 25 ;  &gt;&gt; Parents not in the labour force ;</t>
  </si>
  <si>
    <t>Two or more dependants under 25 ;  &gt;&gt; Parents not determined ;</t>
  </si>
  <si>
    <t>Two or more dependants under 25 ;  &gt; Other families ;</t>
  </si>
  <si>
    <t>Two or more dependants under 25 ;  &gt;&gt; Family heads employed ;</t>
  </si>
  <si>
    <t>Two or more dependants under 25 ;  &gt;&gt; Family heads unemployed ;</t>
  </si>
  <si>
    <t>Two or more dependants under 25 ;  &gt;&gt; Family heads not in the labour force ;</t>
  </si>
  <si>
    <t>Two or more dependants under 25 ;  &gt;&gt; Family heads labour force status not determined ;</t>
  </si>
  <si>
    <t>Total families ;  All families ;</t>
  </si>
  <si>
    <t>Total families ;  &gt; Total couple families ;</t>
  </si>
  <si>
    <t>Total families ;  &gt;&gt; One or both partners unemployed (exc. not determined) ;</t>
  </si>
  <si>
    <t>Total families ;  &gt;&gt;&gt; Husbands/Partners employed, Wives/Partners unemployed ;</t>
  </si>
  <si>
    <t>Total families ;  &gt;&gt;&gt; Husbands/Partners unemployed, Wives/Partners employed ;</t>
  </si>
  <si>
    <t>Total families ;  &gt;&gt;&gt; Husbands/Partners unemployed, Wives/Partners unemployed ;</t>
  </si>
  <si>
    <t>Total families ;  &gt;&gt;&gt; Husbands/Partners unemployed, Wives/Partners not in the labour force ;</t>
  </si>
  <si>
    <t>Total families ;  &gt;&gt;&gt; Husbands/Partners not in the labour force, Wives/Partners unemployed ;</t>
  </si>
  <si>
    <t>Total families ;  &gt;&gt; Neither partner unemployed (exc. not determined) ;</t>
  </si>
  <si>
    <t>Total families ;  &gt;&gt;&gt; Husbands/Partners employed, Wives/Partners employed ;</t>
  </si>
  <si>
    <t>Total families ;  &gt;&gt;&gt; Husbands/Partners employed, Wives/Partners not in the labour force ;</t>
  </si>
  <si>
    <t>Total families ;  &gt;&gt;&gt; Husbands/Partners not in the labour force, Wives/Partners employed ;</t>
  </si>
  <si>
    <t>Total families ;  &gt;&gt;&gt; Husbands/Partners not in the labour force, Wives/Partners not in the labour force ;</t>
  </si>
  <si>
    <t>Total families ;  &gt;&gt; One or both partners not determined ;</t>
  </si>
  <si>
    <t>Total families ;  &gt; One parent families ;</t>
  </si>
  <si>
    <t>Total families ;  &gt;&gt; Parents unemployed ;</t>
  </si>
  <si>
    <t>Total families ;  &gt;&gt;&gt; Single fathers ;</t>
  </si>
  <si>
    <t>Total families ;  &gt;&gt;&gt; Single mothers ;</t>
  </si>
  <si>
    <t>Total families ;  &gt;&gt; Parents employed ;</t>
  </si>
  <si>
    <t>Total families ;  &gt;&gt; Parents not in the labour force ;</t>
  </si>
  <si>
    <t>Total families ;  &gt;&gt; Parents not determined ;</t>
  </si>
  <si>
    <t>Total families ;  &gt; Other families ;</t>
  </si>
  <si>
    <t>Total families ;  &gt;&gt; Family heads employed ;</t>
  </si>
  <si>
    <t>Total families ;  &gt;&gt; Family heads unemployed ;</t>
  </si>
  <si>
    <t>Total families ;  &gt;&gt; Family heads not in the labour force ;</t>
  </si>
  <si>
    <t>Total families ;  &gt;&gt; Family heads labour force status not determined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</si>
  <si>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</si>
  <si>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</si>
  <si>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</si>
  <si>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</si>
  <si>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</si>
  <si>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</si>
  <si>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</si>
  <si>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</si>
  <si>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</si>
  <si>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</si>
  <si>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</si>
  <si>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</si>
  <si>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Month</t>
  </si>
  <si>
    <t>A124867282J</t>
  </si>
  <si>
    <t>A124867238X</t>
  </si>
  <si>
    <t>A124867286T</t>
  </si>
  <si>
    <t>A124867290J</t>
  </si>
  <si>
    <t>A124867242R</t>
  </si>
  <si>
    <t>A124867246X</t>
  </si>
  <si>
    <t>A124867266J</t>
  </si>
  <si>
    <t>A124867226R</t>
  </si>
  <si>
    <t>A124867294T</t>
  </si>
  <si>
    <t>A124867270X</t>
  </si>
  <si>
    <t>A124867306R</t>
  </si>
  <si>
    <t>A124867230F</t>
  </si>
  <si>
    <t>A124867198T</t>
  </si>
  <si>
    <t>A124867214F</t>
  </si>
  <si>
    <t>A124867250R</t>
  </si>
  <si>
    <t>A124867218R</t>
  </si>
  <si>
    <t>A124867254X</t>
  </si>
  <si>
    <t>A124867258J</t>
  </si>
  <si>
    <t>A124867310F</t>
  </si>
  <si>
    <t>A124867202W</t>
  </si>
  <si>
    <t>A124867298A</t>
  </si>
  <si>
    <t>A124867302F</t>
  </si>
  <si>
    <t>A124867206F</t>
  </si>
  <si>
    <t>A124867234R</t>
  </si>
  <si>
    <t>A124867262X</t>
  </si>
  <si>
    <t>A124867314R</t>
  </si>
  <si>
    <t>A124867210W</t>
  </si>
  <si>
    <t>A124867274J</t>
  </si>
  <si>
    <t>A124867278T</t>
  </si>
  <si>
    <t>A124867222F</t>
  </si>
  <si>
    <t>A124866802J</t>
  </si>
  <si>
    <t>A124866758K</t>
  </si>
  <si>
    <t>A124866806T</t>
  </si>
  <si>
    <t>A124866810J</t>
  </si>
  <si>
    <t>A124866762A</t>
  </si>
  <si>
    <t>A124866766K</t>
  </si>
  <si>
    <t>A124866786V</t>
  </si>
  <si>
    <t>A124866746A</t>
  </si>
  <si>
    <t>A124866814T</t>
  </si>
  <si>
    <t>A124866790K</t>
  </si>
  <si>
    <t>A124866826A</t>
  </si>
  <si>
    <t>A124866750T</t>
  </si>
  <si>
    <t>A124866718T</t>
  </si>
  <si>
    <t>A124866734T</t>
  </si>
  <si>
    <t>A124866770A</t>
  </si>
  <si>
    <t>A124866738A</t>
  </si>
  <si>
    <t>A124866774K</t>
  </si>
  <si>
    <t>A124866778V</t>
  </si>
  <si>
    <t>A124866830T</t>
  </si>
  <si>
    <t>A124866722J</t>
  </si>
  <si>
    <t>A124866818A</t>
  </si>
  <si>
    <t>A124866822T</t>
  </si>
  <si>
    <t>A124866726T</t>
  </si>
  <si>
    <t>A124866754A</t>
  </si>
  <si>
    <t>A124866782K</t>
  </si>
  <si>
    <t>A124867402R</t>
  </si>
  <si>
    <t>A124867358T</t>
  </si>
  <si>
    <t>A124867406X</t>
  </si>
  <si>
    <t>A124867410R</t>
  </si>
  <si>
    <t>A124867362J</t>
  </si>
  <si>
    <t>A124867366T</t>
  </si>
  <si>
    <t>A124867386A</t>
  </si>
  <si>
    <t>A124867346J</t>
  </si>
  <si>
    <t>A124867414X</t>
  </si>
  <si>
    <t>A124867390T</t>
  </si>
  <si>
    <t>A124867426J</t>
  </si>
  <si>
    <t>A124867350X</t>
  </si>
  <si>
    <t>A124867318X</t>
  </si>
  <si>
    <t>A124867334X</t>
  </si>
  <si>
    <t>A124867370J</t>
  </si>
  <si>
    <t>A124867338J</t>
  </si>
  <si>
    <t>A124867374T</t>
  </si>
  <si>
    <t>A124867378A</t>
  </si>
  <si>
    <t>A124867430X</t>
  </si>
  <si>
    <t>A124867322R</t>
  </si>
  <si>
    <t>A124867418J</t>
  </si>
  <si>
    <t>A124867422X</t>
  </si>
  <si>
    <t>A124867326X</t>
  </si>
  <si>
    <t>A124867354J</t>
  </si>
  <si>
    <t>A124867382T</t>
  </si>
  <si>
    <t>A124867522J</t>
  </si>
  <si>
    <t>A124867478K</t>
  </si>
  <si>
    <t>A124867526T</t>
  </si>
  <si>
    <t>A124867530J</t>
  </si>
  <si>
    <t>A124867482A</t>
  </si>
  <si>
    <t>A124867486K</t>
  </si>
  <si>
    <t>A124867506J</t>
  </si>
  <si>
    <t>A124867466A</t>
  </si>
  <si>
    <t>A124867534T</t>
  </si>
  <si>
    <t>A124867510X</t>
  </si>
  <si>
    <t>A124867546A</t>
  </si>
  <si>
    <t>A124867470T</t>
  </si>
  <si>
    <t>A124867438T</t>
  </si>
  <si>
    <t>A124867454T</t>
  </si>
  <si>
    <t>A124867490A</t>
  </si>
  <si>
    <t>A124867458A</t>
  </si>
  <si>
    <t>A124867494K</t>
  </si>
  <si>
    <t>A124867498V</t>
  </si>
  <si>
    <t>A124867550T</t>
  </si>
  <si>
    <t>A124867442J</t>
  </si>
  <si>
    <t>A124867538A</t>
  </si>
  <si>
    <t>A124867542T</t>
  </si>
  <si>
    <t>A124867446T</t>
  </si>
  <si>
    <t>A124867474A</t>
  </si>
  <si>
    <t>A124867502X</t>
  </si>
  <si>
    <t>A124867554A</t>
  </si>
  <si>
    <t>A124867450J</t>
  </si>
  <si>
    <t>A124867514J</t>
  </si>
  <si>
    <t>A124867518T</t>
  </si>
  <si>
    <t>A124867462T</t>
  </si>
  <si>
    <t>A124866922A</t>
  </si>
  <si>
    <t>A124866878C</t>
  </si>
  <si>
    <t>A124866926K</t>
  </si>
  <si>
    <t>A124866930A</t>
  </si>
  <si>
    <t>A124866882V</t>
  </si>
  <si>
    <t>A124866886C</t>
  </si>
  <si>
    <t>A124866906A</t>
  </si>
  <si>
    <t>A124866866V</t>
  </si>
  <si>
    <t>A124866934K</t>
  </si>
  <si>
    <t>A124866910T</t>
  </si>
  <si>
    <t>A124866946V</t>
  </si>
  <si>
    <t>A124866870K</t>
  </si>
  <si>
    <t>A124866838K</t>
  </si>
  <si>
    <t>A124866854K</t>
  </si>
  <si>
    <t>A124866890V</t>
  </si>
  <si>
    <t>A124866858V</t>
  </si>
  <si>
    <t>A124866894C</t>
  </si>
  <si>
    <t>A124866898L</t>
  </si>
  <si>
    <t>A124866950K</t>
  </si>
  <si>
    <t>A124866842A</t>
  </si>
  <si>
    <t>A124866938V</t>
  </si>
  <si>
    <t>A124866942K</t>
  </si>
  <si>
    <t>A124866846K</t>
  </si>
  <si>
    <t>A124866874V</t>
  </si>
  <si>
    <t>A124866902T</t>
  </si>
  <si>
    <t>A124866954V</t>
  </si>
  <si>
    <t>A124866850A</t>
  </si>
  <si>
    <t>A124866914A</t>
  </si>
  <si>
    <t>A124866918K</t>
  </si>
  <si>
    <t>A124866862K</t>
  </si>
  <si>
    <t>A124867042W</t>
  </si>
  <si>
    <t>A124866998W</t>
  </si>
  <si>
    <t>A124867046F</t>
  </si>
  <si>
    <t>A124867050W</t>
  </si>
  <si>
    <t>A124867002C</t>
  </si>
  <si>
    <t>A124867006L</t>
  </si>
  <si>
    <t>A124867026W</t>
  </si>
  <si>
    <t>A124866986L</t>
  </si>
  <si>
    <t>A124867054F</t>
  </si>
  <si>
    <t>A124867030L</t>
  </si>
  <si>
    <t>A124867066R</t>
  </si>
  <si>
    <t>A124866990C</t>
  </si>
  <si>
    <t>A124866958C</t>
  </si>
  <si>
    <t>A124866974C</t>
  </si>
  <si>
    <t>A124867010C</t>
  </si>
  <si>
    <t>A124866978L</t>
  </si>
  <si>
    <t>A124867014L</t>
  </si>
  <si>
    <t>A124867018W</t>
  </si>
  <si>
    <t>A124867070F</t>
  </si>
  <si>
    <t>A124866962V</t>
  </si>
  <si>
    <t>A124867058R</t>
  </si>
  <si>
    <t>A124867062F</t>
  </si>
  <si>
    <t>A124866966C</t>
  </si>
  <si>
    <t>A124866994L</t>
  </si>
  <si>
    <t>A124867022L</t>
  </si>
  <si>
    <t>A124867074R</t>
  </si>
  <si>
    <t>A124866970V</t>
  </si>
  <si>
    <t>A124867034W</t>
  </si>
  <si>
    <t>A124867038F</t>
  </si>
  <si>
    <t>A124866982C</t>
  </si>
  <si>
    <t>A124867162R</t>
  </si>
  <si>
    <t>A124867118F</t>
  </si>
  <si>
    <t>A124867166X</t>
  </si>
  <si>
    <t>A124867170R</t>
  </si>
  <si>
    <t>A124867122W</t>
  </si>
  <si>
    <t>A124867126F</t>
  </si>
  <si>
    <t>A124867146R</t>
  </si>
  <si>
    <t>A124867106W</t>
  </si>
  <si>
    <t>A124867174X</t>
  </si>
  <si>
    <t>A124867150F</t>
  </si>
  <si>
    <t>A124867186J</t>
  </si>
  <si>
    <t>A124867110L</t>
  </si>
  <si>
    <t>A124867078X</t>
  </si>
  <si>
    <t>A124867094X</t>
  </si>
  <si>
    <t>A124867130W</t>
  </si>
  <si>
    <t>A124867098J</t>
  </si>
  <si>
    <t>A124867134F</t>
  </si>
  <si>
    <t>A124867138R</t>
  </si>
  <si>
    <t>A124867190X</t>
  </si>
  <si>
    <t>A124867082R</t>
  </si>
  <si>
    <t>A124867178J</t>
  </si>
  <si>
    <t>A124867182X</t>
  </si>
  <si>
    <t>A124867086X</t>
  </si>
  <si>
    <t>A124867114W</t>
  </si>
  <si>
    <t>A124867142F</t>
  </si>
  <si>
    <t>A124867194J</t>
  </si>
  <si>
    <t>A124867090R</t>
  </si>
  <si>
    <t>A124867154R</t>
  </si>
  <si>
    <t>A124867158X</t>
  </si>
  <si>
    <t>A124867102L</t>
  </si>
  <si>
    <t>Time Series Workbook</t>
  </si>
  <si>
    <t>6224.0.55.001 Labour Force Status of Families</t>
  </si>
  <si>
    <t>Table 6. Families by number of dependent children,</t>
  </si>
  <si>
    <t>Enquiries</t>
  </si>
  <si>
    <t>Data Item Description</t>
  </si>
  <si>
    <t>No. Obs.</t>
  </si>
  <si>
    <t>Freq.</t>
  </si>
  <si>
    <t>© Commonwealth of Australia  2022</t>
  </si>
  <si>
    <t>3,6,9,12</t>
  </si>
  <si>
    <t>Table 6. Families by number of dependent children</t>
  </si>
  <si>
    <t>Contents</t>
  </si>
  <si>
    <t>Tables</t>
  </si>
  <si>
    <t>Table 6.2 -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</si>
  <si>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</si>
  <si>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</si>
  <si>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</si>
  <si>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</si>
  <si>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</si>
  <si>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</si>
  <si>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</si>
  <si>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NUMBER OF CHILDREN UNDER 15</t>
  </si>
  <si>
    <t>NUMBER OF DEPENDANTS UNDER 25</t>
  </si>
  <si>
    <t>FAMILIES</t>
  </si>
  <si>
    <t>None</t>
  </si>
  <si>
    <t>One</t>
  </si>
  <si>
    <t>Two or more</t>
  </si>
  <si>
    <t>Total</t>
  </si>
  <si>
    <t>'000</t>
  </si>
  <si>
    <t>ALL FAMILIES</t>
  </si>
  <si>
    <t>Total couple families</t>
  </si>
  <si>
    <t xml:space="preserve">One or both partners unemployed (exc. not determined) </t>
  </si>
  <si>
    <t>Husbands/Partners employed, Wives/Partners unemployed</t>
  </si>
  <si>
    <t>Husbands/Partners unemployed, Wives/Partners employed</t>
  </si>
  <si>
    <t>Husbands/Partners unemployed, Wives/Partners unemployed</t>
  </si>
  <si>
    <t>Husbands/Partners unemployed, Wives/Partners not in the labour force</t>
  </si>
  <si>
    <t>Husbands/Partners not in the labour force, Wives/Partners unemployed</t>
  </si>
  <si>
    <t>Neither partner unemployed (exc. not determined)</t>
  </si>
  <si>
    <t>Husbands/Partners employed, Wives/Partners employed</t>
  </si>
  <si>
    <t>Husbands/Partners employed, Wives/Partners not in the labour force</t>
  </si>
  <si>
    <t>Husbands/Partners not in the labour force, Wives/Partners employed</t>
  </si>
  <si>
    <t>Husbands/Partners not in the labour force, Wives/Partners not in the labour force</t>
  </si>
  <si>
    <t>One or both partners not determined</t>
  </si>
  <si>
    <t>One parent families</t>
  </si>
  <si>
    <t>Parents unemployed</t>
  </si>
  <si>
    <t>Single fathers</t>
  </si>
  <si>
    <t>Single mothers</t>
  </si>
  <si>
    <t>Parents employed</t>
  </si>
  <si>
    <t>Parents not in the labour force</t>
  </si>
  <si>
    <t>Parents not determined</t>
  </si>
  <si>
    <t>Other families</t>
  </si>
  <si>
    <t>Family heads employed</t>
  </si>
  <si>
    <t>Family heads unemployed</t>
  </si>
  <si>
    <t>Family heads not in the labour force</t>
  </si>
  <si>
    <t>Family heads labour force status not determined</t>
  </si>
  <si>
    <t>Released at 11:30 am (Canberra time) Tue 18 Oct 2022</t>
  </si>
  <si>
    <t>Labour Force Status of Families, Jun 2022</t>
  </si>
  <si>
    <t>E N Q U I R I E S</t>
  </si>
  <si>
    <t>Table 6.1 - June 2022</t>
  </si>
  <si>
    <t>. .</t>
  </si>
  <si>
    <t xml:space="preserve">One or both partners unemployed (excl. not determined) </t>
  </si>
  <si>
    <t>Neither partner unemployed (excl. not determined)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</si>
</sst>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28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0" fillId="0" borderId="0"/>
    <xf numFmtId="0" fontId="11" fillId="0" borderId="0"/>
    <xf numFmtId="0" fontId="14" fillId="0" borderId="0"/>
    <xf numFmtId="0" fontId="22" fillId="0" borderId="0">
      <alignment horizontal="left"/>
    </xf>
    <xf numFmtId="0" fontId="10" fillId="0" borderId="0"/>
    <xf numFmtId="0" fontId="25" fillId="0" borderId="0">
      <alignment horizontal="center"/>
    </xf>
    <xf numFmtId="0" fontId="8" fillId="0" borderId="0">
      <alignment horizontal="left" vertical="center" wrapText="1"/>
    </xf>
    <xf numFmtId="0" fontId="8" fillId="0" borderId="0">
      <alignment horizontal="right"/>
    </xf>
  </cellStyleXfs>
  <cellXfs count="7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/>
    <xf numFmtId="164" fontId="2" fillId="0" borderId="0" xfId="0" applyNumberFormat="1" applyFont="1" applyAlignment="1"/>
    <xf numFmtId="164" fontId="1" fillId="0" borderId="0" xfId="0" applyNumberFormat="1" applyFont="1" applyAlignment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1" applyFont="1" applyAlignment="1">
      <alignment horizontal="left"/>
    </xf>
    <xf numFmtId="0" fontId="1" fillId="0" borderId="0" xfId="0" quotePrefix="1" applyFont="1" applyAlignment="1">
      <alignment horizontal="left"/>
    </xf>
    <xf numFmtId="0" fontId="9" fillId="0" borderId="0" xfId="2" applyFont="1" applyAlignment="1">
      <alignment horizontal="left" vertical="center"/>
    </xf>
    <xf numFmtId="0" fontId="10" fillId="0" borderId="0" xfId="3"/>
    <xf numFmtId="0" fontId="11" fillId="0" borderId="0" xfId="4"/>
    <xf numFmtId="0" fontId="1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15" fillId="0" borderId="0" xfId="5" applyFont="1" applyAlignment="1">
      <alignment horizontal="center"/>
    </xf>
    <xf numFmtId="0" fontId="16" fillId="0" borderId="0" xfId="4" applyFont="1" applyAlignment="1">
      <alignment horizontal="left"/>
    </xf>
    <xf numFmtId="0" fontId="19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1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0" fontId="9" fillId="3" borderId="0" xfId="2" applyFont="1" applyFill="1" applyAlignment="1">
      <alignment horizontal="left" vertical="center" indent="11"/>
    </xf>
    <xf numFmtId="1" fontId="24" fillId="3" borderId="1" xfId="6" applyNumberFormat="1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vertical="center"/>
    </xf>
    <xf numFmtId="0" fontId="23" fillId="3" borderId="1" xfId="7" applyFont="1" applyFill="1" applyBorder="1" applyAlignment="1">
      <alignment vertical="center"/>
    </xf>
    <xf numFmtId="0" fontId="25" fillId="0" borderId="0" xfId="8">
      <alignment horizontal="center"/>
    </xf>
    <xf numFmtId="0" fontId="8" fillId="0" borderId="0" xfId="0" applyFont="1"/>
    <xf numFmtId="0" fontId="10" fillId="0" borderId="0" xfId="7"/>
    <xf numFmtId="166" fontId="26" fillId="0" borderId="0" xfId="0" applyNumberFormat="1" applyFont="1" applyAlignment="1">
      <alignment horizontal="right" wrapText="1"/>
    </xf>
    <xf numFmtId="0" fontId="26" fillId="0" borderId="0" xfId="8" applyFont="1" applyAlignment="1">
      <alignment horizontal="left"/>
    </xf>
    <xf numFmtId="1" fontId="26" fillId="0" borderId="0" xfId="0" applyNumberFormat="1" applyFont="1" applyAlignment="1">
      <alignment horizontal="left"/>
    </xf>
    <xf numFmtId="166" fontId="8" fillId="0" borderId="0" xfId="9" applyNumberFormat="1" applyAlignment="1">
      <alignment horizontal="left" vertical="center"/>
    </xf>
    <xf numFmtId="0" fontId="8" fillId="0" borderId="0" xfId="0" applyFont="1" applyAlignment="1">
      <alignment horizontal="right"/>
    </xf>
    <xf numFmtId="0" fontId="27" fillId="0" borderId="0" xfId="7" applyFont="1"/>
    <xf numFmtId="0" fontId="9" fillId="0" borderId="0" xfId="7" applyFont="1"/>
    <xf numFmtId="167" fontId="26" fillId="0" borderId="0" xfId="0" applyNumberFormat="1" applyFont="1" applyAlignment="1">
      <alignment horizontal="left"/>
    </xf>
    <xf numFmtId="166" fontId="26" fillId="0" borderId="0" xfId="10" applyNumberFormat="1" applyFont="1">
      <alignment horizontal="right"/>
    </xf>
    <xf numFmtId="166" fontId="8" fillId="0" borderId="0" xfId="10" applyNumberForma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167" fontId="8" fillId="0" borderId="0" xfId="7" applyNumberFormat="1" applyFont="1"/>
    <xf numFmtId="166" fontId="26" fillId="0" borderId="0" xfId="9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5" fontId="1" fillId="0" borderId="0" xfId="0" applyNumberFormat="1" applyFont="1"/>
    <xf numFmtId="167" fontId="26" fillId="0" borderId="0" xfId="0" applyNumberFormat="1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7" fillId="0" borderId="2" xfId="4" applyFont="1" applyBorder="1" applyAlignment="1">
      <alignment horizontal="left"/>
    </xf>
    <xf numFmtId="0" fontId="12" fillId="0" borderId="0" xfId="4" applyFont="1" applyAlignment="1">
      <alignment horizontal="left"/>
    </xf>
    <xf numFmtId="0" fontId="15" fillId="0" borderId="0" xfId="5" applyFont="1"/>
    <xf numFmtId="49" fontId="5" fillId="3" borderId="0" xfId="0" applyNumberFormat="1" applyFont="1" applyFill="1" applyAlignment="1">
      <alignment horizontal="left" vertical="top" wrapText="1" indent="11"/>
    </xf>
    <xf numFmtId="0" fontId="5" fillId="3" borderId="0" xfId="0" applyFont="1" applyFill="1" applyAlignment="1">
      <alignment horizontal="left" vertical="top" wrapText="1" indent="11"/>
    </xf>
    <xf numFmtId="0" fontId="23" fillId="3" borderId="1" xfId="6" applyFont="1" applyFill="1" applyBorder="1" applyAlignment="1">
      <alignment horizontal="left" vertical="center" indent="13"/>
    </xf>
    <xf numFmtId="17" fontId="26" fillId="0" borderId="3" xfId="0" applyNumberFormat="1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166" fontId="26" fillId="0" borderId="0" xfId="0" applyNumberFormat="1" applyFont="1" applyAlignment="1">
      <alignment horizontal="center" wrapText="1"/>
    </xf>
  </cellXfs>
  <cellStyles count="11">
    <cellStyle name="Hyperlink" xfId="1" builtinId="8"/>
    <cellStyle name="Hyperlink 2" xfId="5" xr:uid="{D04DB022-DD4D-41A9-86CB-F282632F7A5D}"/>
    <cellStyle name="Normal" xfId="0" builtinId="0"/>
    <cellStyle name="Normal 10" xfId="3" xr:uid="{7E5698A7-00F0-47B8-957C-71FF0C90D817}"/>
    <cellStyle name="Normal 2" xfId="7" xr:uid="{6C279E16-8295-4C51-B565-B997957286B3}"/>
    <cellStyle name="Normal 2 4" xfId="4" xr:uid="{559AD920-B51C-4D41-85A8-6F017BE4F91A}"/>
    <cellStyle name="Normal 3 5 4" xfId="2" xr:uid="{A3C7AF2D-2C0B-460A-B0D1-D111607C4C46}"/>
    <cellStyle name="Style1" xfId="6" xr:uid="{DA5D6B16-AA28-4645-B2AC-C1DCB0C0AAC7}"/>
    <cellStyle name="Style4" xfId="8" xr:uid="{7AA0A9AE-8DAA-45C8-91CD-3991D2F10B88}"/>
    <cellStyle name="Style6 10 4" xfId="10" xr:uid="{006C754C-1C56-406D-B288-81DDD3430C6C}"/>
    <cellStyle name="Style9" xfId="9" xr:uid="{8C3B4ED8-78B8-48EB-AA4F-03A3A588C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61748C-DF0F-4A76-9E6F-4F03B092B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A6B3C5-E90B-4CC3-9A70-65FB0EC47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C98DEC-CB4D-4F69-8CE1-86BBFF2D8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1168400</xdr:colOff>
      <xdr:row>6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1143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labour-force-status-families-methodology/jun-2022" TargetMode="External"/><Relationship Id="rId5" Type="http://schemas.openxmlformats.org/officeDocument/2006/relationships/hyperlink" Target="https://www.abs.gov.au/statistics/labour/employment-and-unemployment/labour-force-status-families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4C4C-C554-440D-B877-03686127CEA6}">
  <dimension ref="A1:L26"/>
  <sheetViews>
    <sheetView showGridLines="0" tabSelected="1" workbookViewId="0">
      <pane ySplit="7" topLeftCell="A8" activePane="bottomLeft" state="frozen"/>
      <selection activeCell="C14" sqref="C14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7.7109375" customWidth="1"/>
    <col min="26" max="26" width="7.7109375" customWidth="1"/>
  </cols>
  <sheetData>
    <row r="1" spans="1:12">
      <c r="A1" s="10"/>
      <c r="B1" s="10"/>
      <c r="C1" s="10"/>
      <c r="D1" s="10"/>
      <c r="E1" s="10"/>
    </row>
    <row r="2" spans="1:12">
      <c r="A2" s="10"/>
      <c r="B2" s="12" t="s">
        <v>385</v>
      </c>
      <c r="C2" s="11"/>
      <c r="D2" s="11"/>
      <c r="E2" s="11"/>
    </row>
    <row r="3" spans="1:12" ht="12" customHeight="1">
      <c r="A3" s="10"/>
      <c r="B3" s="11"/>
      <c r="C3" s="11"/>
      <c r="D3" s="11"/>
      <c r="E3" s="11"/>
    </row>
    <row r="4" spans="1:12">
      <c r="A4" s="10"/>
      <c r="B4" s="11"/>
      <c r="C4" s="11"/>
      <c r="D4" s="11"/>
      <c r="E4" s="11"/>
    </row>
    <row r="5" spans="1:12" ht="15.75">
      <c r="A5" s="10"/>
      <c r="B5" s="13" t="s">
        <v>386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5.75" customHeight="1">
      <c r="A6" s="10"/>
      <c r="B6" s="60" t="s">
        <v>394</v>
      </c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15.75" customHeight="1">
      <c r="A7" s="10"/>
      <c r="B7" s="19" t="s">
        <v>439</v>
      </c>
      <c r="C7" s="10"/>
      <c r="D7" s="10"/>
      <c r="E7" s="10"/>
    </row>
    <row r="8" spans="1:12">
      <c r="A8" s="20"/>
      <c r="B8" s="20"/>
      <c r="C8" s="20"/>
      <c r="D8" s="10"/>
      <c r="E8" s="10"/>
    </row>
    <row r="9" spans="1:12" ht="15.75">
      <c r="A9" s="21"/>
      <c r="B9" s="22" t="s">
        <v>395</v>
      </c>
      <c r="C9" s="21"/>
      <c r="D9" s="10"/>
      <c r="E9" s="10"/>
    </row>
    <row r="10" spans="1:12">
      <c r="A10" s="21"/>
      <c r="B10" s="23" t="s">
        <v>396</v>
      </c>
      <c r="C10" s="21"/>
      <c r="D10" s="10"/>
      <c r="E10" s="10"/>
    </row>
    <row r="11" spans="1:12">
      <c r="A11" s="21"/>
      <c r="B11" s="24">
        <v>6.1</v>
      </c>
      <c r="C11" s="25" t="s">
        <v>442</v>
      </c>
      <c r="D11" s="10"/>
      <c r="E11" s="10"/>
    </row>
    <row r="12" spans="1:12">
      <c r="A12" s="21"/>
      <c r="B12" s="24">
        <v>6.2</v>
      </c>
      <c r="C12" s="25" t="s">
        <v>397</v>
      </c>
      <c r="D12" s="10"/>
      <c r="E12" s="10"/>
    </row>
    <row r="13" spans="1:12">
      <c r="A13" s="21"/>
      <c r="B13" s="24" t="s">
        <v>398</v>
      </c>
      <c r="C13" s="25" t="s">
        <v>399</v>
      </c>
      <c r="D13" s="10"/>
      <c r="E13" s="10"/>
    </row>
    <row r="14" spans="1:12">
      <c r="A14" s="20"/>
      <c r="B14" s="20"/>
      <c r="C14" s="20"/>
      <c r="D14" s="10"/>
      <c r="E14" s="10"/>
    </row>
    <row r="15" spans="1:12" ht="15.75">
      <c r="A15" s="21"/>
      <c r="B15" s="61"/>
      <c r="C15" s="61"/>
      <c r="D15" s="10"/>
      <c r="E15" s="10"/>
    </row>
    <row r="16" spans="1:12" ht="15.75">
      <c r="A16" s="21"/>
      <c r="B16" s="62" t="s">
        <v>400</v>
      </c>
      <c r="C16" s="62"/>
      <c r="D16" s="10"/>
      <c r="E16" s="10"/>
    </row>
    <row r="17" spans="1:5">
      <c r="A17" s="20"/>
      <c r="B17" s="20"/>
      <c r="C17" s="20"/>
      <c r="D17" s="10"/>
      <c r="E17" s="10"/>
    </row>
    <row r="18" spans="1:5">
      <c r="A18" s="21"/>
      <c r="B18" s="26" t="s">
        <v>440</v>
      </c>
      <c r="C18" s="21"/>
      <c r="D18" s="10"/>
      <c r="E18" s="10"/>
    </row>
    <row r="19" spans="1:5">
      <c r="A19" s="21"/>
      <c r="B19" s="63" t="s">
        <v>401</v>
      </c>
      <c r="C19" s="63"/>
      <c r="D19" s="10"/>
      <c r="E19" s="10"/>
    </row>
    <row r="20" spans="1:5">
      <c r="A20" s="21"/>
      <c r="B20" s="63" t="s">
        <v>402</v>
      </c>
      <c r="C20" s="63"/>
      <c r="D20" s="10"/>
      <c r="E20" s="10"/>
    </row>
    <row r="21" spans="1:5">
      <c r="A21" s="20"/>
      <c r="B21" s="20"/>
      <c r="C21" s="20"/>
      <c r="D21" s="10"/>
      <c r="E21" s="10"/>
    </row>
    <row r="22" spans="1:5">
      <c r="A22" s="20"/>
      <c r="B22" s="59" t="s">
        <v>441</v>
      </c>
      <c r="C22" s="59"/>
      <c r="D22" s="10"/>
      <c r="E22" s="10"/>
    </row>
    <row r="23" spans="1:5">
      <c r="A23" s="20"/>
      <c r="B23" s="58" t="s">
        <v>403</v>
      </c>
      <c r="C23" s="58"/>
      <c r="D23" s="58"/>
      <c r="E23" s="58"/>
    </row>
    <row r="24" spans="1:5">
      <c r="A24" s="20"/>
      <c r="B24" s="58" t="s">
        <v>404</v>
      </c>
      <c r="C24" s="58"/>
      <c r="D24" s="58"/>
      <c r="E24" s="58"/>
    </row>
    <row r="25" spans="1:5">
      <c r="A25" s="20"/>
      <c r="B25" s="20"/>
      <c r="C25" s="20"/>
      <c r="D25" s="10"/>
      <c r="E25" s="10"/>
    </row>
    <row r="26" spans="1:5">
      <c r="A26" s="20"/>
      <c r="B26" s="27" t="str">
        <f ca="1">"© Commonwealth of Australia "&amp;YEAR(TODAY())</f>
        <v>© Commonwealth of Australia 2022</v>
      </c>
      <c r="C26" s="21"/>
      <c r="D26" s="10"/>
      <c r="E26" s="10"/>
    </row>
  </sheetData>
  <mergeCells count="8">
    <mergeCell ref="B24:E24"/>
    <mergeCell ref="B22:C22"/>
    <mergeCell ref="B6:L6"/>
    <mergeCell ref="B15:C15"/>
    <mergeCell ref="B16:C16"/>
    <mergeCell ref="B19:C19"/>
    <mergeCell ref="B20:C20"/>
    <mergeCell ref="B23:E23"/>
  </mergeCells>
  <hyperlinks>
    <hyperlink ref="B12" location="'Table 6.2'!A1" display="'Table 6.2'!A1" xr:uid="{F0CBD07F-817D-4D19-A25F-EA4FEB07A2A0}"/>
    <hyperlink ref="B13" location="Index!A12" display="Index" xr:uid="{0EDD4806-7932-41D8-912F-3232D77C9B38}"/>
    <hyperlink ref="B11" location="'Table 6.1'!A1" display="'Table 6.1'!A1" xr:uid="{A7F6CEEF-C6FE-4478-84B0-6E5AC66A2B59}"/>
    <hyperlink ref="B16" r:id="rId1" xr:uid="{D32CA970-CA4B-4D75-8A94-1BE22A504DCF}"/>
    <hyperlink ref="B26" r:id="rId2" display="© Commonwealth of Australia 2015" xr:uid="{B8BBD208-0E1E-48F2-81A2-F31CFAA5AA38}"/>
    <hyperlink ref="B20" r:id="rId3" display="Explanatory Notes" xr:uid="{38A49520-9D87-4726-A410-3C663ABE777E}"/>
    <hyperlink ref="B19" r:id="rId4" xr:uid="{A7134247-DCBF-438E-AE47-93261F6478BE}"/>
    <hyperlink ref="B19:C19" r:id="rId5" display="Summary" xr:uid="{8DD3182D-5131-4522-BFC8-C89FD7AFDFEE}"/>
    <hyperlink ref="B20:C20" r:id="rId6" display="Methodology" xr:uid="{61F866F6-9765-4E3C-A961-8DFF73E08483}"/>
    <hyperlink ref="B24" r:id="rId7" display="or the Labour Surveys Branch at labour.statistics@abs.gov.au." xr:uid="{B969C467-1BFA-4404-870B-7B5FE83F829F}"/>
    <hyperlink ref="B23:E23" r:id="rId8" display="For further information about these and related statistics visit www.abs.gov.au/about/contact-us" xr:uid="{69E70FB5-086C-4032-A081-C88C9AFA2412}"/>
  </hyperlinks>
  <pageMargins left="0.7" right="0.7" top="0.75" bottom="0.75" header="0.3" footer="0.3"/>
  <pageSetup paperSize="9" orientation="portrait" r:id="rId9"/>
  <headerFooter>
    <oddHeader>&amp;C&amp;"Calibri"&amp;10&amp;KFF0000OFFICIAL: Census and Statistics Act&amp;1#</oddHeader>
    <oddFooter>&amp;C&amp;1#&amp;"Calibri"&amp;10&amp;KFF0000OFFICIAL: Census and Statistics Act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8F50-1F3A-4CF5-BD65-C8BA8979497C}">
  <sheetPr>
    <pageSetUpPr fitToPage="1"/>
  </sheetPr>
  <dimension ref="A1:L54"/>
  <sheetViews>
    <sheetView zoomScaleNormal="100" workbookViewId="0">
      <pane ySplit="12" topLeftCell="A13" activePane="bottomLeft" state="frozen"/>
      <selection pane="bottomLeft" activeCell="C14" sqref="C14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.95" customHeight="1">
      <c r="A2" s="10"/>
      <c r="B2" s="29" t="s">
        <v>385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1.2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1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95" customHeight="1">
      <c r="A5" s="28"/>
      <c r="B5" s="64" t="str">
        <f>Contents!B5</f>
        <v>6224.0.55.001 Labour Force Status of Families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5.95" customHeight="1">
      <c r="A6" s="28"/>
      <c r="B6" s="65" t="str">
        <f>Contents!B6</f>
        <v>Table 6. Families by number of dependent children</v>
      </c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15.95" customHeight="1">
      <c r="A7" s="28"/>
      <c r="B7" s="30" t="str">
        <f>Contents!B7</f>
        <v>Released at 11:30 am (Canberra time) Tue 18 Oct 2022</v>
      </c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customHeight="1">
      <c r="A8" s="66" t="str">
        <f>Contents!C11</f>
        <v>Table 6.1 - June 2022</v>
      </c>
      <c r="B8" s="66"/>
      <c r="C8" s="66"/>
      <c r="D8" s="66"/>
      <c r="E8" s="66"/>
      <c r="F8" s="66"/>
      <c r="G8" s="66"/>
      <c r="H8" s="66"/>
      <c r="I8" s="31"/>
      <c r="J8" s="32"/>
      <c r="K8" s="33"/>
      <c r="L8" s="33"/>
    </row>
    <row r="9" spans="1:12">
      <c r="A9" s="34"/>
      <c r="B9" s="35"/>
      <c r="C9" s="67">
        <v>44713</v>
      </c>
      <c r="D9" s="68"/>
      <c r="E9" s="68"/>
      <c r="F9" s="68"/>
      <c r="G9" s="68"/>
      <c r="H9" s="68"/>
      <c r="I9" s="68"/>
      <c r="J9" s="36"/>
      <c r="K9" s="36"/>
      <c r="L9" s="36"/>
    </row>
    <row r="10" spans="1:12">
      <c r="A10" s="34"/>
      <c r="B10" s="35"/>
      <c r="C10" s="69" t="s">
        <v>405</v>
      </c>
      <c r="D10" s="69"/>
      <c r="E10" s="69"/>
      <c r="F10" s="69" t="s">
        <v>406</v>
      </c>
      <c r="G10" s="69"/>
      <c r="H10" s="69"/>
      <c r="I10" s="37" t="s">
        <v>407</v>
      </c>
      <c r="J10" s="36"/>
      <c r="K10" s="36"/>
      <c r="L10" s="36"/>
    </row>
    <row r="11" spans="1:12" ht="15" customHeight="1">
      <c r="A11" s="38"/>
      <c r="B11" s="39"/>
      <c r="C11" s="37" t="s">
        <v>408</v>
      </c>
      <c r="D11" s="37" t="s">
        <v>409</v>
      </c>
      <c r="E11" s="37" t="s">
        <v>410</v>
      </c>
      <c r="F11" s="37" t="s">
        <v>408</v>
      </c>
      <c r="G11" s="37" t="s">
        <v>409</v>
      </c>
      <c r="H11" s="37" t="s">
        <v>410</v>
      </c>
      <c r="I11" s="37" t="s">
        <v>411</v>
      </c>
      <c r="J11" s="36"/>
      <c r="K11" s="36"/>
      <c r="L11" s="36"/>
    </row>
    <row r="12" spans="1:12">
      <c r="A12" s="40"/>
      <c r="B12" s="35"/>
      <c r="C12" s="41" t="s">
        <v>412</v>
      </c>
      <c r="D12" s="41" t="s">
        <v>412</v>
      </c>
      <c r="E12" s="41" t="s">
        <v>412</v>
      </c>
      <c r="F12" s="41" t="s">
        <v>412</v>
      </c>
      <c r="G12" s="41" t="s">
        <v>412</v>
      </c>
      <c r="H12" s="41" t="s">
        <v>412</v>
      </c>
      <c r="I12" s="41" t="s">
        <v>412</v>
      </c>
      <c r="J12" s="42"/>
      <c r="K12" s="42"/>
      <c r="L12" s="42"/>
    </row>
    <row r="13" spans="1:12">
      <c r="A13" s="40"/>
      <c r="B13" s="35"/>
      <c r="C13" s="41"/>
      <c r="D13" s="41"/>
      <c r="E13" s="41"/>
      <c r="F13" s="41"/>
      <c r="G13" s="41"/>
      <c r="H13" s="41"/>
      <c r="I13" s="41"/>
      <c r="J13" s="42"/>
      <c r="K13" s="42"/>
      <c r="L13" s="42"/>
    </row>
    <row r="14" spans="1:12">
      <c r="A14" s="43"/>
      <c r="B14" s="44" t="s">
        <v>413</v>
      </c>
      <c r="C14" s="45">
        <f>A124867282J_Latest</f>
        <v>4623.6310000000003</v>
      </c>
      <c r="D14" s="45">
        <f>A124866802J_Latest</f>
        <v>1175.7750000000001</v>
      </c>
      <c r="E14" s="45">
        <f>A124867402R_Latest</f>
        <v>1522.952</v>
      </c>
      <c r="F14" s="45">
        <f>A124867522J_Latest</f>
        <v>4004.5909999999999</v>
      </c>
      <c r="G14" s="45">
        <f>A124866922A_Latest</f>
        <v>1308.482</v>
      </c>
      <c r="H14" s="45">
        <f>A124867042W_Latest</f>
        <v>2009.2850000000001</v>
      </c>
      <c r="I14" s="45">
        <f>A124867162R_Latest</f>
        <v>7322.3580000000002</v>
      </c>
      <c r="J14" s="46"/>
      <c r="K14" s="36"/>
      <c r="L14" s="36"/>
    </row>
    <row r="15" spans="1:12">
      <c r="A15" s="43"/>
      <c r="B15" s="47"/>
      <c r="C15" s="46"/>
      <c r="D15" s="46"/>
      <c r="E15" s="46"/>
      <c r="F15" s="46"/>
      <c r="G15" s="46"/>
      <c r="H15" s="46"/>
      <c r="I15" s="46"/>
      <c r="J15" s="46"/>
      <c r="K15" s="36"/>
      <c r="L15" s="36"/>
    </row>
    <row r="16" spans="1:12" ht="15" customHeight="1">
      <c r="A16" s="43"/>
      <c r="B16" s="56" t="s">
        <v>414</v>
      </c>
      <c r="C16" s="45">
        <f>A124867238X_Latest</f>
        <v>3976.308</v>
      </c>
      <c r="D16" s="45">
        <f>A124866758K_Latest</f>
        <v>915.51199999999994</v>
      </c>
      <c r="E16" s="45">
        <f>A124867358T_Latest</f>
        <v>1270.462</v>
      </c>
      <c r="F16" s="45">
        <f>A124867478K_Latest</f>
        <v>3496.8270000000002</v>
      </c>
      <c r="G16" s="45">
        <f>A124866878C_Latest</f>
        <v>985.22299999999996</v>
      </c>
      <c r="H16" s="45">
        <f>A124866998W_Latest</f>
        <v>1680.2329999999999</v>
      </c>
      <c r="I16" s="45">
        <f>A124867118F_Latest</f>
        <v>6162.2820000000002</v>
      </c>
      <c r="J16" s="46"/>
      <c r="K16" s="36"/>
      <c r="L16" s="36"/>
    </row>
    <row r="17" spans="1:12">
      <c r="A17" s="43"/>
      <c r="B17" s="48" t="s">
        <v>444</v>
      </c>
      <c r="C17" s="46">
        <f>A124867286T_Latest</f>
        <v>75.227999999999994</v>
      </c>
      <c r="D17" s="46">
        <f>A124866806T_Latest</f>
        <v>29.84</v>
      </c>
      <c r="E17" s="46">
        <f>A124867406X_Latest</f>
        <v>43.195</v>
      </c>
      <c r="F17" s="46">
        <f>A124867526T_Latest</f>
        <v>63.128</v>
      </c>
      <c r="G17" s="46">
        <f>A124866926K_Latest</f>
        <v>28.555</v>
      </c>
      <c r="H17" s="46">
        <f>A124867046F_Latest</f>
        <v>56.58</v>
      </c>
      <c r="I17" s="46">
        <f>A124867166X_Latest</f>
        <v>148.26300000000001</v>
      </c>
      <c r="J17" s="46"/>
      <c r="K17" s="36"/>
      <c r="L17" s="36"/>
    </row>
    <row r="18" spans="1:12">
      <c r="A18" s="43"/>
      <c r="B18" s="49" t="s">
        <v>416</v>
      </c>
      <c r="C18" s="46">
        <f>A124867290J_Latest</f>
        <v>31.189</v>
      </c>
      <c r="D18" s="46">
        <f>A124866810J_Latest</f>
        <v>15.641</v>
      </c>
      <c r="E18" s="46">
        <f>A124867410R_Latest</f>
        <v>21.036000000000001</v>
      </c>
      <c r="F18" s="46">
        <f>A124867530J_Latest</f>
        <v>24.236999999999998</v>
      </c>
      <c r="G18" s="46">
        <f>A124866930A_Latest</f>
        <v>17.265000000000001</v>
      </c>
      <c r="H18" s="46">
        <f>A124867050W_Latest</f>
        <v>26.364000000000001</v>
      </c>
      <c r="I18" s="46">
        <f>A124867170R_Latest</f>
        <v>67.866</v>
      </c>
      <c r="J18" s="46"/>
      <c r="K18" s="36"/>
      <c r="L18" s="36"/>
    </row>
    <row r="19" spans="1:12">
      <c r="A19" s="43"/>
      <c r="B19" s="49" t="s">
        <v>417</v>
      </c>
      <c r="C19" s="46">
        <f>A124867242R_Latest</f>
        <v>22.844000000000001</v>
      </c>
      <c r="D19" s="46">
        <f>A124866762A_Latest</f>
        <v>8.0850000000000009</v>
      </c>
      <c r="E19" s="46">
        <f>A124867362J_Latest</f>
        <v>11.048</v>
      </c>
      <c r="F19" s="46">
        <f>A124867482A_Latest</f>
        <v>19.378</v>
      </c>
      <c r="G19" s="46">
        <f>A124866882V_Latest</f>
        <v>6.5730000000000004</v>
      </c>
      <c r="H19" s="46">
        <f>A124867002C_Latest</f>
        <v>16.026</v>
      </c>
      <c r="I19" s="46">
        <f>A124867122W_Latest</f>
        <v>41.976999999999997</v>
      </c>
      <c r="J19" s="46"/>
      <c r="K19" s="36"/>
      <c r="L19" s="36"/>
    </row>
    <row r="20" spans="1:12">
      <c r="A20" s="43"/>
      <c r="B20" s="49" t="s">
        <v>418</v>
      </c>
      <c r="C20" s="46">
        <f>A124867246X_Latest</f>
        <v>4.1429999999999998</v>
      </c>
      <c r="D20" s="46">
        <f>A124866766K_Latest</f>
        <v>0.45400000000000001</v>
      </c>
      <c r="E20" s="46">
        <f>A124867366T_Latest</f>
        <v>0.67100000000000004</v>
      </c>
      <c r="F20" s="46">
        <f>A124867486K_Latest</f>
        <v>4.1429999999999998</v>
      </c>
      <c r="G20" s="46">
        <f>A124866886C_Latest</f>
        <v>0</v>
      </c>
      <c r="H20" s="46">
        <f>A124867006L_Latest</f>
        <v>1.125</v>
      </c>
      <c r="I20" s="46">
        <f>A124867126F_Latest</f>
        <v>5.2679999999999998</v>
      </c>
      <c r="J20" s="46"/>
      <c r="K20" s="36"/>
      <c r="L20" s="36"/>
    </row>
    <row r="21" spans="1:12">
      <c r="A21" s="43"/>
      <c r="B21" s="49" t="s">
        <v>419</v>
      </c>
      <c r="C21" s="46">
        <f>A124867266J_Latest</f>
        <v>10.051</v>
      </c>
      <c r="D21" s="46">
        <f>A124866786V_Latest</f>
        <v>4.62</v>
      </c>
      <c r="E21" s="46">
        <f>A124867386A_Latest</f>
        <v>8.91</v>
      </c>
      <c r="F21" s="46">
        <f>A124867506J_Latest</f>
        <v>9.7490000000000006</v>
      </c>
      <c r="G21" s="46">
        <f>A124866906A_Latest</f>
        <v>3.3370000000000002</v>
      </c>
      <c r="H21" s="46">
        <f>A124867026W_Latest</f>
        <v>10.494</v>
      </c>
      <c r="I21" s="46">
        <f>A124867146R_Latest</f>
        <v>23.58</v>
      </c>
      <c r="J21" s="46"/>
      <c r="K21" s="36"/>
      <c r="L21" s="36"/>
    </row>
    <row r="22" spans="1:12">
      <c r="A22" s="43"/>
      <c r="B22" s="49" t="s">
        <v>420</v>
      </c>
      <c r="C22" s="46">
        <f>A124867226R_Latest</f>
        <v>7.0010000000000003</v>
      </c>
      <c r="D22" s="46">
        <f>A124866746A_Latest</f>
        <v>1.0409999999999999</v>
      </c>
      <c r="E22" s="46">
        <f>A124867346J_Latest</f>
        <v>1.53</v>
      </c>
      <c r="F22" s="46">
        <f>A124867466A_Latest</f>
        <v>5.6210000000000004</v>
      </c>
      <c r="G22" s="46">
        <f>A124866866V_Latest</f>
        <v>1.38</v>
      </c>
      <c r="H22" s="46">
        <f>A124866986L_Latest</f>
        <v>2.5710000000000002</v>
      </c>
      <c r="I22" s="46">
        <f>A124867106W_Latest</f>
        <v>9.5719999999999992</v>
      </c>
      <c r="J22" s="46"/>
      <c r="K22" s="36"/>
      <c r="L22" s="36"/>
    </row>
    <row r="23" spans="1:12">
      <c r="A23" s="43"/>
      <c r="B23" s="48" t="s">
        <v>445</v>
      </c>
      <c r="C23" s="46">
        <f>A124867294T_Latest</f>
        <v>3815.62</v>
      </c>
      <c r="D23" s="46">
        <f>A124866814T_Latest</f>
        <v>867.32899999999995</v>
      </c>
      <c r="E23" s="46">
        <f>A124867414X_Latest</f>
        <v>1206.1759999999999</v>
      </c>
      <c r="F23" s="46">
        <f>A124867534T_Latest</f>
        <v>3359.6190000000001</v>
      </c>
      <c r="G23" s="46">
        <f>A124866934K_Latest</f>
        <v>931.56700000000001</v>
      </c>
      <c r="H23" s="46">
        <f>A124867054F_Latest</f>
        <v>1597.9390000000001</v>
      </c>
      <c r="I23" s="46">
        <f>A124867174X_Latest</f>
        <v>5889.125</v>
      </c>
      <c r="J23" s="46"/>
      <c r="K23" s="36"/>
      <c r="L23" s="36"/>
    </row>
    <row r="24" spans="1:12">
      <c r="A24" s="43"/>
      <c r="B24" s="49" t="s">
        <v>422</v>
      </c>
      <c r="C24" s="46">
        <f>A124867270X_Latest</f>
        <v>2001.625</v>
      </c>
      <c r="D24" s="46">
        <f>A124866790K_Latest</f>
        <v>654.63300000000004</v>
      </c>
      <c r="E24" s="46">
        <f>A124867390T_Latest</f>
        <v>894.13599999999997</v>
      </c>
      <c r="F24" s="46">
        <f>A124867510X_Latest</f>
        <v>1645.9949999999999</v>
      </c>
      <c r="G24" s="46">
        <f>A124866910T_Latest</f>
        <v>695.15200000000004</v>
      </c>
      <c r="H24" s="46">
        <f>A124867030L_Latest</f>
        <v>1209.2460000000001</v>
      </c>
      <c r="I24" s="46">
        <f>A124867150F_Latest</f>
        <v>3550.393</v>
      </c>
      <c r="J24" s="46"/>
      <c r="K24" s="50"/>
      <c r="L24" s="50"/>
    </row>
    <row r="25" spans="1:12">
      <c r="A25" s="43"/>
      <c r="B25" s="49" t="s">
        <v>423</v>
      </c>
      <c r="C25" s="46">
        <f>A124867306R_Latest</f>
        <v>393.81700000000001</v>
      </c>
      <c r="D25" s="46">
        <f>A124866826A_Latest</f>
        <v>157.935</v>
      </c>
      <c r="E25" s="46">
        <f>A124867426J_Latest</f>
        <v>245.40600000000001</v>
      </c>
      <c r="F25" s="46">
        <f>A124867546A_Latest</f>
        <v>335.642</v>
      </c>
      <c r="G25" s="46">
        <f>A124866946V_Latest</f>
        <v>162.66200000000001</v>
      </c>
      <c r="H25" s="46">
        <f>A124867066R_Latest</f>
        <v>298.85300000000001</v>
      </c>
      <c r="I25" s="46">
        <f>A124867186J_Latest</f>
        <v>797.15800000000002</v>
      </c>
      <c r="J25" s="46"/>
      <c r="K25" s="50"/>
      <c r="L25" s="50"/>
    </row>
    <row r="26" spans="1:12">
      <c r="A26" s="43"/>
      <c r="B26" s="49" t="s">
        <v>424</v>
      </c>
      <c r="C26" s="46">
        <f>A124867230F_Latest</f>
        <v>256.45499999999998</v>
      </c>
      <c r="D26" s="46">
        <f>A124866750T_Latest</f>
        <v>30.686</v>
      </c>
      <c r="E26" s="46">
        <f>A124867350X_Latest</f>
        <v>34.103999999999999</v>
      </c>
      <c r="F26" s="46">
        <f>A124867470T_Latest</f>
        <v>233.523</v>
      </c>
      <c r="G26" s="46">
        <f>A124866870K_Latest</f>
        <v>44.18</v>
      </c>
      <c r="H26" s="46">
        <f>A124866990C_Latest</f>
        <v>43.542000000000002</v>
      </c>
      <c r="I26" s="46">
        <f>A124867110L_Latest</f>
        <v>321.245</v>
      </c>
      <c r="J26" s="46"/>
      <c r="K26" s="50"/>
      <c r="L26" s="50"/>
    </row>
    <row r="27" spans="1:12">
      <c r="A27" s="43"/>
      <c r="B27" s="49" t="s">
        <v>425</v>
      </c>
      <c r="C27" s="46">
        <f>A124867198T_Latest</f>
        <v>1163.723</v>
      </c>
      <c r="D27" s="46">
        <f>A124866718T_Latest</f>
        <v>24.076000000000001</v>
      </c>
      <c r="E27" s="46">
        <f>A124867318X_Latest</f>
        <v>32.53</v>
      </c>
      <c r="F27" s="46">
        <f>A124867438T_Latest</f>
        <v>1144.4590000000001</v>
      </c>
      <c r="G27" s="46">
        <f>A124866838K_Latest</f>
        <v>29.573</v>
      </c>
      <c r="H27" s="46">
        <f>A124866958C_Latest</f>
        <v>46.298000000000002</v>
      </c>
      <c r="I27" s="46">
        <f>A124867078X_Latest</f>
        <v>1220.329</v>
      </c>
      <c r="J27" s="46"/>
      <c r="K27" s="50"/>
      <c r="L27" s="50"/>
    </row>
    <row r="28" spans="1:12">
      <c r="A28" s="43"/>
      <c r="B28" s="48" t="s">
        <v>426</v>
      </c>
      <c r="C28" s="46">
        <f>A124867214F_Latest</f>
        <v>85.46</v>
      </c>
      <c r="D28" s="46">
        <f>A124866734T_Latest</f>
        <v>18.343</v>
      </c>
      <c r="E28" s="46">
        <f>A124867334X_Latest</f>
        <v>21.091000000000001</v>
      </c>
      <c r="F28" s="46">
        <f>A124867454T_Latest</f>
        <v>74.078999999999994</v>
      </c>
      <c r="G28" s="46">
        <f>A124866854K_Latest</f>
        <v>25.100999999999999</v>
      </c>
      <c r="H28" s="46">
        <f>A124866974C_Latest</f>
        <v>25.713999999999999</v>
      </c>
      <c r="I28" s="46">
        <f>A124867094X_Latest</f>
        <v>124.89400000000001</v>
      </c>
      <c r="J28" s="46"/>
      <c r="K28" s="50"/>
      <c r="L28" s="50"/>
    </row>
    <row r="29" spans="1:12">
      <c r="A29" s="43"/>
      <c r="B29" s="48"/>
      <c r="C29" s="46"/>
      <c r="D29" s="46"/>
      <c r="E29" s="46"/>
      <c r="F29" s="46"/>
      <c r="G29" s="46"/>
      <c r="H29" s="46"/>
      <c r="I29" s="46"/>
      <c r="J29" s="46"/>
      <c r="K29" s="50"/>
      <c r="L29" s="50"/>
    </row>
    <row r="30" spans="1:12">
      <c r="A30" s="43"/>
      <c r="B30" s="57" t="s">
        <v>427</v>
      </c>
      <c r="C30" s="45">
        <f>A124867250R_Latest</f>
        <v>529.74599999999998</v>
      </c>
      <c r="D30" s="45">
        <f>A124866770A_Latest</f>
        <v>260.26299999999998</v>
      </c>
      <c r="E30" s="45">
        <f>A124867370J_Latest</f>
        <v>252.49100000000001</v>
      </c>
      <c r="F30" s="45">
        <f>A124867490A_Latest</f>
        <v>390.18700000000001</v>
      </c>
      <c r="G30" s="45">
        <f>A124866890V_Latest</f>
        <v>323.25900000000001</v>
      </c>
      <c r="H30" s="45">
        <f>A124867010C_Latest</f>
        <v>329.053</v>
      </c>
      <c r="I30" s="45">
        <f>A124867130W_Latest</f>
        <v>1042.499</v>
      </c>
      <c r="J30" s="46"/>
      <c r="K30" s="50"/>
      <c r="L30" s="50"/>
    </row>
    <row r="31" spans="1:12">
      <c r="A31" s="43"/>
      <c r="B31" s="48" t="s">
        <v>428</v>
      </c>
      <c r="C31" s="46">
        <f>A124867218R_Latest</f>
        <v>13.487</v>
      </c>
      <c r="D31" s="46">
        <f>A124866738A_Latest</f>
        <v>12.225</v>
      </c>
      <c r="E31" s="46">
        <f>A124867338J_Latest</f>
        <v>10.851000000000001</v>
      </c>
      <c r="F31" s="46">
        <f>A124867458A_Latest</f>
        <v>9.5440000000000005</v>
      </c>
      <c r="G31" s="46">
        <f>A124866858V_Latest</f>
        <v>12.301</v>
      </c>
      <c r="H31" s="46">
        <f>A124866978L_Latest</f>
        <v>14.718999999999999</v>
      </c>
      <c r="I31" s="46">
        <f>A124867098J_Latest</f>
        <v>36.564</v>
      </c>
      <c r="J31" s="46"/>
      <c r="K31" s="50"/>
      <c r="L31" s="50"/>
    </row>
    <row r="32" spans="1:12" ht="15" customHeight="1">
      <c r="A32" s="43"/>
      <c r="B32" s="49" t="s">
        <v>429</v>
      </c>
      <c r="C32" s="46">
        <f>A124867254X_Latest</f>
        <v>4.4649999999999999</v>
      </c>
      <c r="D32" s="46">
        <f>A124866774K_Latest</f>
        <v>0.80500000000000005</v>
      </c>
      <c r="E32" s="46">
        <f>A124867374T_Latest</f>
        <v>1.0680000000000001</v>
      </c>
      <c r="F32" s="46">
        <f>A124867494K_Latest</f>
        <v>2.6579999999999999</v>
      </c>
      <c r="G32" s="46">
        <f>A124866894C_Latest</f>
        <v>1.7190000000000001</v>
      </c>
      <c r="H32" s="46">
        <f>A124867014L_Latest</f>
        <v>1.9610000000000001</v>
      </c>
      <c r="I32" s="46">
        <f>A124867134F_Latest</f>
        <v>6.3380000000000001</v>
      </c>
      <c r="J32" s="46"/>
      <c r="K32" s="50"/>
      <c r="L32" s="50"/>
    </row>
    <row r="33" spans="1:12">
      <c r="A33" s="43"/>
      <c r="B33" s="49" t="s">
        <v>430</v>
      </c>
      <c r="C33" s="46">
        <f>A124867258J_Latest</f>
        <v>9.0220000000000002</v>
      </c>
      <c r="D33" s="46">
        <f>A124866778V_Latest</f>
        <v>11.420999999999999</v>
      </c>
      <c r="E33" s="46">
        <f>A124867378A_Latest</f>
        <v>9.7840000000000007</v>
      </c>
      <c r="F33" s="46">
        <f>A124867498V_Latest</f>
        <v>6.8869999999999996</v>
      </c>
      <c r="G33" s="46">
        <f>A124866898L_Latest</f>
        <v>10.582000000000001</v>
      </c>
      <c r="H33" s="46">
        <f>A124867018W_Latest</f>
        <v>12.757999999999999</v>
      </c>
      <c r="I33" s="46">
        <f>A124867138R_Latest</f>
        <v>30.227</v>
      </c>
      <c r="J33" s="46"/>
      <c r="K33" s="50"/>
      <c r="L33" s="50"/>
    </row>
    <row r="34" spans="1:12">
      <c r="A34" s="51"/>
      <c r="B34" s="48" t="s">
        <v>431</v>
      </c>
      <c r="C34" s="46">
        <f>A124867310F_Latest</f>
        <v>271.92</v>
      </c>
      <c r="D34" s="46">
        <f>A124866830T_Latest</f>
        <v>183.99600000000001</v>
      </c>
      <c r="E34" s="46">
        <f>A124867430X_Latest</f>
        <v>159.57900000000001</v>
      </c>
      <c r="F34" s="46">
        <f>A124867550T_Latest</f>
        <v>167.03200000000001</v>
      </c>
      <c r="G34" s="46">
        <f>A124866950K_Latest</f>
        <v>233.869</v>
      </c>
      <c r="H34" s="46">
        <f>A124867070F_Latest</f>
        <v>214.59399999999999</v>
      </c>
      <c r="I34" s="46">
        <f>A124867190X_Latest</f>
        <v>615.49599999999998</v>
      </c>
      <c r="J34" s="46"/>
      <c r="K34" s="36"/>
      <c r="L34" s="36"/>
    </row>
    <row r="35" spans="1:12">
      <c r="A35" s="36"/>
      <c r="B35" s="49" t="s">
        <v>429</v>
      </c>
      <c r="C35" s="46">
        <f>A124867202W_Latest</f>
        <v>69.841999999999999</v>
      </c>
      <c r="D35" s="46">
        <f>A124866722J_Latest</f>
        <v>34.277999999999999</v>
      </c>
      <c r="E35" s="46">
        <f>A124867322R_Latest</f>
        <v>25.244</v>
      </c>
      <c r="F35" s="46">
        <f>A124867442J_Latest</f>
        <v>44.554000000000002</v>
      </c>
      <c r="G35" s="46">
        <f>A124866842A_Latest</f>
        <v>46.920999999999999</v>
      </c>
      <c r="H35" s="46">
        <f>A124866962V_Latest</f>
        <v>37.889000000000003</v>
      </c>
      <c r="I35" s="46">
        <f>A124867082R_Latest</f>
        <v>129.363</v>
      </c>
      <c r="J35" s="46"/>
      <c r="K35" s="36"/>
      <c r="L35" s="36"/>
    </row>
    <row r="36" spans="1:12">
      <c r="A36" s="27"/>
      <c r="B36" s="49" t="s">
        <v>430</v>
      </c>
      <c r="C36" s="46">
        <f>A124867298A_Latest</f>
        <v>202.07900000000001</v>
      </c>
      <c r="D36" s="46">
        <f>A124866818A_Latest</f>
        <v>149.71899999999999</v>
      </c>
      <c r="E36" s="46">
        <f>A124867418J_Latest</f>
        <v>134.33500000000001</v>
      </c>
      <c r="F36" s="46">
        <f>A124867538A_Latest</f>
        <v>122.47799999999999</v>
      </c>
      <c r="G36" s="46">
        <f>A124866938V_Latest</f>
        <v>186.94800000000001</v>
      </c>
      <c r="H36" s="46">
        <f>A124867058R_Latest</f>
        <v>176.70599999999999</v>
      </c>
      <c r="I36" s="46">
        <f>A124867178J_Latest</f>
        <v>486.13299999999998</v>
      </c>
      <c r="J36" s="46"/>
      <c r="K36" s="36"/>
      <c r="L36" s="36"/>
    </row>
    <row r="37" spans="1:12" ht="15" customHeight="1">
      <c r="B37" s="48" t="s">
        <v>432</v>
      </c>
      <c r="C37" s="46">
        <f>A124867302F_Latest</f>
        <v>237.88800000000001</v>
      </c>
      <c r="D37" s="46">
        <f>A124866822T_Latest</f>
        <v>62.106000000000002</v>
      </c>
      <c r="E37" s="46">
        <f>A124867422X_Latest</f>
        <v>80.835999999999999</v>
      </c>
      <c r="F37" s="46">
        <f>A124867542T_Latest</f>
        <v>208.16499999999999</v>
      </c>
      <c r="G37" s="46">
        <f>A124866942K_Latest</f>
        <v>74.700999999999993</v>
      </c>
      <c r="H37" s="46">
        <f>A124867062F_Latest</f>
        <v>97.963999999999999</v>
      </c>
      <c r="I37" s="46">
        <f>A124867182X_Latest</f>
        <v>380.83</v>
      </c>
      <c r="J37" s="46"/>
    </row>
    <row r="38" spans="1:12" ht="15" customHeight="1">
      <c r="B38" s="49" t="s">
        <v>429</v>
      </c>
      <c r="C38" s="46">
        <f>A124867206F_Latest</f>
        <v>54.237000000000002</v>
      </c>
      <c r="D38" s="46">
        <f>A124866726T_Latest</f>
        <v>10.105</v>
      </c>
      <c r="E38" s="46">
        <f>A124867326X_Latest</f>
        <v>5.6429999999999998</v>
      </c>
      <c r="F38" s="46">
        <f>A124867446T_Latest</f>
        <v>47.372999999999998</v>
      </c>
      <c r="G38" s="46">
        <f>A124866846K_Latest</f>
        <v>14.054</v>
      </c>
      <c r="H38" s="46">
        <f>A124866966C_Latest</f>
        <v>8.5579999999999998</v>
      </c>
      <c r="I38" s="46">
        <f>A124867086X_Latest</f>
        <v>69.984999999999999</v>
      </c>
      <c r="J38" s="46"/>
    </row>
    <row r="39" spans="1:12" ht="15" customHeight="1">
      <c r="B39" s="49" t="s">
        <v>430</v>
      </c>
      <c r="C39" s="46">
        <f>A124867234R_Latest</f>
        <v>183.65100000000001</v>
      </c>
      <c r="D39" s="46">
        <f>A124866754A_Latest</f>
        <v>52.000999999999998</v>
      </c>
      <c r="E39" s="46">
        <f>A124867354J_Latest</f>
        <v>75.192999999999998</v>
      </c>
      <c r="F39" s="46">
        <f>A124867474A_Latest</f>
        <v>160.792</v>
      </c>
      <c r="G39" s="46">
        <f>A124866874V_Latest</f>
        <v>60.646999999999998</v>
      </c>
      <c r="H39" s="46">
        <f>A124866994L_Latest</f>
        <v>89.406000000000006</v>
      </c>
      <c r="I39" s="46">
        <f>A124867114W_Latest</f>
        <v>310.84500000000003</v>
      </c>
      <c r="J39" s="46"/>
    </row>
    <row r="40" spans="1:12" ht="15" customHeight="1">
      <c r="B40" s="48" t="s">
        <v>433</v>
      </c>
      <c r="C40" s="46">
        <f>A124867262X_Latest</f>
        <v>6.45</v>
      </c>
      <c r="D40" s="46">
        <f>A124866782K_Latest</f>
        <v>1.9359999999999999</v>
      </c>
      <c r="E40" s="46">
        <f>A124867382T_Latest</f>
        <v>1.224</v>
      </c>
      <c r="F40" s="46">
        <f>A124867502X_Latest</f>
        <v>5.4470000000000001</v>
      </c>
      <c r="G40" s="46">
        <f>A124866902T_Latest</f>
        <v>2.3879999999999999</v>
      </c>
      <c r="H40" s="46">
        <f>A124867022L_Latest</f>
        <v>1.7749999999999999</v>
      </c>
      <c r="I40" s="46">
        <f>A124867142F_Latest</f>
        <v>9.61</v>
      </c>
      <c r="J40" s="46"/>
    </row>
    <row r="41" spans="1:12" ht="15" customHeight="1">
      <c r="B41" s="48"/>
      <c r="C41" s="46"/>
      <c r="D41" s="46"/>
      <c r="E41" s="46"/>
      <c r="F41" s="46"/>
      <c r="G41" s="46"/>
      <c r="H41" s="46"/>
      <c r="I41" s="46"/>
      <c r="J41" s="46"/>
    </row>
    <row r="42" spans="1:12" ht="15" customHeight="1">
      <c r="B42" s="57" t="s">
        <v>434</v>
      </c>
      <c r="C42" s="45">
        <f>A124867314R_Latest</f>
        <v>117.577</v>
      </c>
      <c r="D42" s="45" t="s">
        <v>443</v>
      </c>
      <c r="E42" s="45" t="s">
        <v>443</v>
      </c>
      <c r="F42" s="45">
        <f>A124867554A_Latest</f>
        <v>101.971</v>
      </c>
      <c r="G42" s="45">
        <f>A124866954V_Latest</f>
        <v>15.526999999999999</v>
      </c>
      <c r="H42" s="45">
        <f>A124867074R_Latest</f>
        <v>7.9000000000000001E-2</v>
      </c>
      <c r="I42" s="45">
        <f>A124867194J_Latest</f>
        <v>117.577</v>
      </c>
      <c r="J42" s="46"/>
    </row>
    <row r="43" spans="1:12" ht="15" customHeight="1">
      <c r="B43" s="48" t="s">
        <v>435</v>
      </c>
      <c r="C43" s="46">
        <f>A124867210W_Latest</f>
        <v>68.212000000000003</v>
      </c>
      <c r="D43" s="46" t="s">
        <v>443</v>
      </c>
      <c r="E43" s="46" t="s">
        <v>443</v>
      </c>
      <c r="F43" s="46">
        <f>A124867450J_Latest</f>
        <v>56.561</v>
      </c>
      <c r="G43" s="46">
        <f>A124866850A_Latest</f>
        <v>11.571999999999999</v>
      </c>
      <c r="H43" s="46">
        <f>A124866970V_Latest</f>
        <v>7.9000000000000001E-2</v>
      </c>
      <c r="I43" s="46">
        <f>A124867090R_Latest</f>
        <v>68.212000000000003</v>
      </c>
      <c r="J43" s="46"/>
    </row>
    <row r="44" spans="1:12" ht="15" customHeight="1">
      <c r="B44" s="48" t="s">
        <v>436</v>
      </c>
      <c r="C44" s="46">
        <f>A124867274J_Latest</f>
        <v>2.1840000000000002</v>
      </c>
      <c r="D44" s="46" t="s">
        <v>443</v>
      </c>
      <c r="E44" s="46" t="s">
        <v>443</v>
      </c>
      <c r="F44" s="46">
        <f>A124867514J_Latest</f>
        <v>2.1840000000000002</v>
      </c>
      <c r="G44" s="46">
        <f>A124866914A_Latest</f>
        <v>0</v>
      </c>
      <c r="H44" s="46">
        <f>A124867034W_Latest</f>
        <v>0</v>
      </c>
      <c r="I44" s="46">
        <f>A124867154R_Latest</f>
        <v>2.1840000000000002</v>
      </c>
      <c r="J44" s="46"/>
    </row>
    <row r="45" spans="1:12" ht="15" customHeight="1">
      <c r="B45" s="48" t="s">
        <v>437</v>
      </c>
      <c r="C45" s="46">
        <f>A124867278T_Latest</f>
        <v>45.328000000000003</v>
      </c>
      <c r="D45" s="46" t="s">
        <v>443</v>
      </c>
      <c r="E45" s="46" t="s">
        <v>443</v>
      </c>
      <c r="F45" s="46">
        <f>A124867518T_Latest</f>
        <v>41.374000000000002</v>
      </c>
      <c r="G45" s="46">
        <f>A124866918K_Latest</f>
        <v>3.9550000000000001</v>
      </c>
      <c r="H45" s="46">
        <f>A124867038F_Latest</f>
        <v>0</v>
      </c>
      <c r="I45" s="46">
        <f>A124867158X_Latest</f>
        <v>45.328000000000003</v>
      </c>
      <c r="J45" s="46"/>
    </row>
    <row r="46" spans="1:12" ht="15" customHeight="1">
      <c r="B46" s="48" t="s">
        <v>438</v>
      </c>
      <c r="C46" s="46">
        <f>A124867222F_Latest</f>
        <v>1.853</v>
      </c>
      <c r="D46" s="46" t="s">
        <v>443</v>
      </c>
      <c r="E46" s="46" t="s">
        <v>443</v>
      </c>
      <c r="F46" s="46">
        <f>A124867462T_Latest</f>
        <v>1.853</v>
      </c>
      <c r="G46" s="46">
        <f>A124866862K_Latest</f>
        <v>0</v>
      </c>
      <c r="H46" s="46">
        <f>A124866982C_Latest</f>
        <v>0</v>
      </c>
      <c r="I46" s="46">
        <f>A124867102L_Latest</f>
        <v>1.853</v>
      </c>
      <c r="J46" s="46"/>
    </row>
    <row r="47" spans="1:12" ht="15" customHeight="1">
      <c r="B47" s="52"/>
      <c r="C47" s="46"/>
      <c r="D47" s="46"/>
      <c r="E47" s="46"/>
      <c r="F47" s="46"/>
      <c r="G47" s="46"/>
      <c r="H47" s="46"/>
      <c r="I47" s="46"/>
      <c r="J47" s="46"/>
    </row>
    <row r="48" spans="1:12" ht="15" customHeight="1">
      <c r="B48" s="53"/>
      <c r="C48" s="46"/>
      <c r="D48" s="46"/>
      <c r="E48" s="46"/>
      <c r="F48" s="46"/>
      <c r="G48" s="46"/>
      <c r="H48" s="46"/>
      <c r="I48" s="46"/>
      <c r="J48" s="46"/>
    </row>
    <row r="49" spans="2:10" ht="15" customHeight="1">
      <c r="B49" s="27" t="str">
        <f ca="1">"© Commonwealth of Australia "&amp;YEAR(TODAY())</f>
        <v>© Commonwealth of Australia 2022</v>
      </c>
      <c r="C49" s="46"/>
      <c r="D49" s="46"/>
      <c r="E49" s="46"/>
      <c r="F49" s="46"/>
      <c r="G49" s="46"/>
      <c r="H49" s="46"/>
      <c r="I49" s="46"/>
      <c r="J49" s="46"/>
    </row>
    <row r="50" spans="2:10" ht="15" customHeight="1">
      <c r="C50" s="46"/>
      <c r="D50" s="46"/>
      <c r="E50" s="46"/>
      <c r="F50" s="46"/>
      <c r="G50" s="46"/>
      <c r="H50" s="46"/>
      <c r="I50" s="46"/>
      <c r="J50" s="46"/>
    </row>
    <row r="51" spans="2:10" ht="15" customHeight="1">
      <c r="C51" s="46"/>
      <c r="D51" s="46"/>
      <c r="E51" s="46"/>
      <c r="F51" s="46"/>
      <c r="G51" s="46"/>
      <c r="H51" s="46"/>
      <c r="I51" s="46"/>
      <c r="J51" s="46"/>
    </row>
    <row r="52" spans="2:10" ht="15" customHeight="1">
      <c r="C52" s="46"/>
      <c r="D52" s="46"/>
      <c r="E52" s="46"/>
      <c r="F52" s="46"/>
      <c r="G52" s="46"/>
      <c r="H52" s="46"/>
      <c r="I52" s="46"/>
      <c r="J52" s="46"/>
    </row>
    <row r="53" spans="2:10" ht="15" customHeight="1">
      <c r="C53" s="46"/>
      <c r="D53" s="46"/>
      <c r="E53" s="46"/>
      <c r="F53" s="46"/>
      <c r="G53" s="46"/>
      <c r="H53" s="46"/>
      <c r="I53" s="46"/>
      <c r="J53" s="46"/>
    </row>
    <row r="54" spans="2:10" ht="15" customHeight="1">
      <c r="C54" s="46"/>
      <c r="D54" s="46"/>
      <c r="E54" s="46"/>
      <c r="F54" s="46"/>
      <c r="G54" s="46"/>
      <c r="H54" s="46"/>
      <c r="I54" s="46"/>
      <c r="J54" s="46"/>
    </row>
  </sheetData>
  <mergeCells count="6">
    <mergeCell ref="B5:L5"/>
    <mergeCell ref="B6:L6"/>
    <mergeCell ref="A8:H8"/>
    <mergeCell ref="C9:I9"/>
    <mergeCell ref="C10:E10"/>
    <mergeCell ref="F10:H10"/>
  </mergeCells>
  <hyperlinks>
    <hyperlink ref="B49" r:id="rId1" display="© Commonwealth of Australia 2015" xr:uid="{1E2D45D8-0594-4D1E-A0B9-9CFA4B57E403}"/>
  </hyperlinks>
  <pageMargins left="0.74803149606299213" right="0.74803149606299213" top="0.98425196850393704" bottom="0.98425196850393704" header="0.51181102362204722" footer="0.51181102362204722"/>
  <pageSetup paperSize="8" scale="62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E395-2A84-4D56-AD12-38D20076D1A1}">
  <sheetPr>
    <pageSetUpPr fitToPage="1"/>
  </sheetPr>
  <dimension ref="A1:L222"/>
  <sheetViews>
    <sheetView zoomScaleNormal="100" workbookViewId="0">
      <pane ySplit="12" topLeftCell="A13" activePane="bottomLeft" state="frozen"/>
      <selection pane="bottomLeft" activeCell="C14" sqref="C14"/>
    </sheetView>
  </sheetViews>
  <sheetFormatPr defaultRowHeight="15" customHeight="1"/>
  <cols>
    <col min="1" max="1" width="3" customWidth="1"/>
    <col min="2" max="2" width="77" bestFit="1" customWidth="1"/>
    <col min="3" max="9" width="12.5703125" customWidth="1"/>
    <col min="10" max="10" width="73.140625" bestFit="1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.95" customHeight="1">
      <c r="A2" s="10"/>
      <c r="B2" s="29" t="s">
        <v>385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1.2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1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95" customHeight="1">
      <c r="A5" s="28"/>
      <c r="B5" s="64" t="str">
        <f>Contents!B5</f>
        <v>6224.0.55.001 Labour Force Status of Families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5.95" customHeight="1">
      <c r="A6" s="28"/>
      <c r="B6" s="65" t="str">
        <f>Contents!B6</f>
        <v>Table 6. Families by number of dependent children</v>
      </c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15.95" customHeight="1">
      <c r="A7" s="28"/>
      <c r="B7" s="30" t="str">
        <f>Contents!B7</f>
        <v>Released at 11:30 am (Canberra time) Tue 18 Oct 2022</v>
      </c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customHeight="1">
      <c r="A8" s="66" t="str">
        <f>Contents!C12</f>
        <v>Table 6.2 - Time Series IDs</v>
      </c>
      <c r="B8" s="66"/>
      <c r="C8" s="66"/>
      <c r="D8" s="66"/>
      <c r="E8" s="66"/>
      <c r="F8" s="66"/>
      <c r="G8" s="66"/>
      <c r="H8" s="66"/>
      <c r="I8" s="31"/>
      <c r="J8" s="32"/>
      <c r="K8" s="33"/>
      <c r="L8" s="33"/>
    </row>
    <row r="9" spans="1:12">
      <c r="A9" s="34"/>
      <c r="B9" s="35"/>
      <c r="C9" s="67">
        <v>44713</v>
      </c>
      <c r="D9" s="68"/>
      <c r="E9" s="68"/>
      <c r="F9" s="68"/>
      <c r="G9" s="68"/>
      <c r="H9" s="68"/>
      <c r="I9" s="68"/>
      <c r="J9" s="36"/>
      <c r="K9" s="36"/>
      <c r="L9" s="36"/>
    </row>
    <row r="10" spans="1:12">
      <c r="A10" s="34"/>
      <c r="B10" s="35"/>
      <c r="C10" s="69" t="s">
        <v>405</v>
      </c>
      <c r="D10" s="69"/>
      <c r="E10" s="69"/>
      <c r="F10" s="69" t="s">
        <v>406</v>
      </c>
      <c r="G10" s="69"/>
      <c r="H10" s="69"/>
      <c r="I10" s="37" t="s">
        <v>407</v>
      </c>
      <c r="J10" s="36"/>
      <c r="K10" s="36"/>
      <c r="L10" s="36"/>
    </row>
    <row r="11" spans="1:12" ht="15" customHeight="1">
      <c r="A11" s="38"/>
      <c r="B11" s="39"/>
      <c r="C11" s="37" t="s">
        <v>408</v>
      </c>
      <c r="D11" s="37" t="s">
        <v>409</v>
      </c>
      <c r="E11" s="37" t="s">
        <v>410</v>
      </c>
      <c r="F11" s="37" t="s">
        <v>408</v>
      </c>
      <c r="G11" s="37" t="s">
        <v>409</v>
      </c>
      <c r="H11" s="37" t="s">
        <v>410</v>
      </c>
      <c r="I11" s="37" t="s">
        <v>411</v>
      </c>
      <c r="J11" s="36"/>
      <c r="K11" s="36"/>
      <c r="L11" s="36"/>
    </row>
    <row r="12" spans="1:12">
      <c r="A12" s="40"/>
      <c r="B12" s="35"/>
      <c r="C12" s="41" t="s">
        <v>412</v>
      </c>
      <c r="D12" s="41" t="s">
        <v>412</v>
      </c>
      <c r="E12" s="41" t="s">
        <v>412</v>
      </c>
      <c r="F12" s="41" t="s">
        <v>412</v>
      </c>
      <c r="G12" s="41" t="s">
        <v>412</v>
      </c>
      <c r="H12" s="41" t="s">
        <v>412</v>
      </c>
      <c r="I12" s="41" t="s">
        <v>412</v>
      </c>
    </row>
    <row r="13" spans="1:12">
      <c r="A13" s="40"/>
      <c r="B13" s="35"/>
      <c r="C13" s="41"/>
      <c r="D13" s="41"/>
      <c r="E13" s="41"/>
      <c r="F13" s="41"/>
      <c r="G13" s="41"/>
      <c r="H13" s="41"/>
      <c r="I13" s="41"/>
    </row>
    <row r="14" spans="1:12">
      <c r="A14" s="43"/>
      <c r="B14" s="44" t="s">
        <v>413</v>
      </c>
      <c r="C14" s="17" t="s">
        <v>185</v>
      </c>
      <c r="D14" s="17" t="s">
        <v>215</v>
      </c>
      <c r="E14" s="17" t="s">
        <v>240</v>
      </c>
      <c r="F14" s="17" t="s">
        <v>265</v>
      </c>
      <c r="G14" s="17" t="s">
        <v>295</v>
      </c>
      <c r="H14" s="17" t="s">
        <v>325</v>
      </c>
      <c r="I14" s="17" t="s">
        <v>355</v>
      </c>
      <c r="J14" s="10"/>
    </row>
    <row r="15" spans="1:12">
      <c r="A15" s="43"/>
      <c r="B15" s="47"/>
      <c r="C15" s="45"/>
      <c r="J15" s="10"/>
    </row>
    <row r="16" spans="1:12" ht="15" customHeight="1">
      <c r="A16" s="43"/>
      <c r="B16" s="56" t="s">
        <v>414</v>
      </c>
      <c r="C16" s="17" t="s">
        <v>186</v>
      </c>
      <c r="D16" s="17" t="s">
        <v>216</v>
      </c>
      <c r="E16" s="17" t="s">
        <v>241</v>
      </c>
      <c r="F16" s="17" t="s">
        <v>266</v>
      </c>
      <c r="G16" s="17" t="s">
        <v>296</v>
      </c>
      <c r="H16" s="17" t="s">
        <v>326</v>
      </c>
      <c r="I16" s="17" t="s">
        <v>356</v>
      </c>
      <c r="J16" s="10"/>
    </row>
    <row r="17" spans="1:11">
      <c r="A17" s="43"/>
      <c r="B17" s="48" t="s">
        <v>415</v>
      </c>
      <c r="C17" s="17" t="s">
        <v>187</v>
      </c>
      <c r="D17" s="17" t="s">
        <v>217</v>
      </c>
      <c r="E17" s="17" t="s">
        <v>242</v>
      </c>
      <c r="F17" s="17" t="s">
        <v>267</v>
      </c>
      <c r="G17" s="17" t="s">
        <v>297</v>
      </c>
      <c r="H17" s="17" t="s">
        <v>327</v>
      </c>
      <c r="I17" s="17" t="s">
        <v>357</v>
      </c>
      <c r="J17" s="10"/>
    </row>
    <row r="18" spans="1:11">
      <c r="A18" s="43"/>
      <c r="B18" s="49" t="s">
        <v>416</v>
      </c>
      <c r="C18" s="17" t="s">
        <v>188</v>
      </c>
      <c r="D18" s="17" t="s">
        <v>218</v>
      </c>
      <c r="E18" s="17" t="s">
        <v>243</v>
      </c>
      <c r="F18" s="17" t="s">
        <v>268</v>
      </c>
      <c r="G18" s="17" t="s">
        <v>298</v>
      </c>
      <c r="H18" s="17" t="s">
        <v>328</v>
      </c>
      <c r="I18" s="17" t="s">
        <v>358</v>
      </c>
      <c r="J18" s="10"/>
    </row>
    <row r="19" spans="1:11">
      <c r="A19" s="43"/>
      <c r="B19" s="49" t="s">
        <v>417</v>
      </c>
      <c r="C19" s="17" t="s">
        <v>189</v>
      </c>
      <c r="D19" s="17" t="s">
        <v>219</v>
      </c>
      <c r="E19" s="17" t="s">
        <v>244</v>
      </c>
      <c r="F19" s="17" t="s">
        <v>269</v>
      </c>
      <c r="G19" s="17" t="s">
        <v>299</v>
      </c>
      <c r="H19" s="17" t="s">
        <v>329</v>
      </c>
      <c r="I19" s="17" t="s">
        <v>359</v>
      </c>
      <c r="J19" s="10"/>
    </row>
    <row r="20" spans="1:11">
      <c r="A20" s="43"/>
      <c r="B20" s="49" t="s">
        <v>418</v>
      </c>
      <c r="C20" s="17" t="s">
        <v>190</v>
      </c>
      <c r="D20" s="17" t="s">
        <v>220</v>
      </c>
      <c r="E20" s="17" t="s">
        <v>245</v>
      </c>
      <c r="F20" s="17" t="s">
        <v>270</v>
      </c>
      <c r="G20" s="17" t="s">
        <v>300</v>
      </c>
      <c r="H20" s="17" t="s">
        <v>330</v>
      </c>
      <c r="I20" s="17" t="s">
        <v>360</v>
      </c>
      <c r="J20" s="10"/>
    </row>
    <row r="21" spans="1:11">
      <c r="A21" s="43"/>
      <c r="B21" s="49" t="s">
        <v>419</v>
      </c>
      <c r="C21" s="17" t="s">
        <v>191</v>
      </c>
      <c r="D21" s="17" t="s">
        <v>221</v>
      </c>
      <c r="E21" s="17" t="s">
        <v>246</v>
      </c>
      <c r="F21" s="17" t="s">
        <v>271</v>
      </c>
      <c r="G21" s="17" t="s">
        <v>301</v>
      </c>
      <c r="H21" s="17" t="s">
        <v>331</v>
      </c>
      <c r="I21" s="17" t="s">
        <v>361</v>
      </c>
      <c r="J21" s="10"/>
      <c r="K21" s="17"/>
    </row>
    <row r="22" spans="1:11">
      <c r="A22" s="43"/>
      <c r="B22" s="49" t="s">
        <v>420</v>
      </c>
      <c r="C22" s="17" t="s">
        <v>192</v>
      </c>
      <c r="D22" s="17" t="s">
        <v>222</v>
      </c>
      <c r="E22" s="17" t="s">
        <v>247</v>
      </c>
      <c r="F22" s="17" t="s">
        <v>272</v>
      </c>
      <c r="G22" s="17" t="s">
        <v>302</v>
      </c>
      <c r="H22" s="17" t="s">
        <v>332</v>
      </c>
      <c r="I22" s="17" t="s">
        <v>362</v>
      </c>
      <c r="J22" s="10"/>
      <c r="K22" s="17"/>
    </row>
    <row r="23" spans="1:11">
      <c r="A23" s="43"/>
      <c r="B23" s="48" t="s">
        <v>421</v>
      </c>
      <c r="C23" s="17" t="s">
        <v>193</v>
      </c>
      <c r="D23" s="17" t="s">
        <v>223</v>
      </c>
      <c r="E23" s="17" t="s">
        <v>248</v>
      </c>
      <c r="F23" s="17" t="s">
        <v>273</v>
      </c>
      <c r="G23" s="17" t="s">
        <v>303</v>
      </c>
      <c r="H23" s="17" t="s">
        <v>333</v>
      </c>
      <c r="I23" s="17" t="s">
        <v>363</v>
      </c>
      <c r="J23" s="10"/>
      <c r="K23" s="17"/>
    </row>
    <row r="24" spans="1:11">
      <c r="A24" s="43"/>
      <c r="B24" s="49" t="s">
        <v>422</v>
      </c>
      <c r="C24" s="17" t="s">
        <v>194</v>
      </c>
      <c r="D24" s="17" t="s">
        <v>224</v>
      </c>
      <c r="E24" s="17" t="s">
        <v>249</v>
      </c>
      <c r="F24" s="17" t="s">
        <v>274</v>
      </c>
      <c r="G24" s="17" t="s">
        <v>304</v>
      </c>
      <c r="H24" s="17" t="s">
        <v>334</v>
      </c>
      <c r="I24" s="17" t="s">
        <v>364</v>
      </c>
      <c r="J24" s="10"/>
      <c r="K24" s="17"/>
    </row>
    <row r="25" spans="1:11">
      <c r="A25" s="43"/>
      <c r="B25" s="49" t="s">
        <v>423</v>
      </c>
      <c r="C25" s="17" t="s">
        <v>195</v>
      </c>
      <c r="D25" s="17" t="s">
        <v>225</v>
      </c>
      <c r="E25" s="17" t="s">
        <v>250</v>
      </c>
      <c r="F25" s="17" t="s">
        <v>275</v>
      </c>
      <c r="G25" s="17" t="s">
        <v>305</v>
      </c>
      <c r="H25" s="17" t="s">
        <v>335</v>
      </c>
      <c r="I25" s="17" t="s">
        <v>365</v>
      </c>
      <c r="J25" s="10"/>
      <c r="K25" s="17"/>
    </row>
    <row r="26" spans="1:11">
      <c r="A26" s="43"/>
      <c r="B26" s="49" t="s">
        <v>424</v>
      </c>
      <c r="C26" s="17" t="s">
        <v>196</v>
      </c>
      <c r="D26" s="17" t="s">
        <v>226</v>
      </c>
      <c r="E26" s="17" t="s">
        <v>251</v>
      </c>
      <c r="F26" s="17" t="s">
        <v>276</v>
      </c>
      <c r="G26" s="17" t="s">
        <v>306</v>
      </c>
      <c r="H26" s="17" t="s">
        <v>336</v>
      </c>
      <c r="I26" s="17" t="s">
        <v>366</v>
      </c>
      <c r="J26" s="10"/>
      <c r="K26" s="17"/>
    </row>
    <row r="27" spans="1:11">
      <c r="A27" s="43"/>
      <c r="B27" s="49" t="s">
        <v>425</v>
      </c>
      <c r="C27" s="17" t="s">
        <v>197</v>
      </c>
      <c r="D27" s="17" t="s">
        <v>227</v>
      </c>
      <c r="E27" s="17" t="s">
        <v>252</v>
      </c>
      <c r="F27" s="17" t="s">
        <v>277</v>
      </c>
      <c r="G27" s="17" t="s">
        <v>307</v>
      </c>
      <c r="H27" s="17" t="s">
        <v>337</v>
      </c>
      <c r="I27" s="17" t="s">
        <v>367</v>
      </c>
      <c r="J27" s="10"/>
      <c r="K27" s="17"/>
    </row>
    <row r="28" spans="1:11">
      <c r="A28" s="43"/>
      <c r="B28" s="48" t="s">
        <v>426</v>
      </c>
      <c r="C28" s="17" t="s">
        <v>198</v>
      </c>
      <c r="D28" s="17" t="s">
        <v>228</v>
      </c>
      <c r="E28" s="17" t="s">
        <v>253</v>
      </c>
      <c r="F28" s="17" t="s">
        <v>278</v>
      </c>
      <c r="G28" s="17" t="s">
        <v>308</v>
      </c>
      <c r="H28" s="17" t="s">
        <v>338</v>
      </c>
      <c r="I28" s="17" t="s">
        <v>368</v>
      </c>
      <c r="J28" s="10"/>
    </row>
    <row r="29" spans="1:11">
      <c r="A29" s="43"/>
      <c r="B29" s="48"/>
      <c r="J29" s="10"/>
    </row>
    <row r="30" spans="1:11">
      <c r="A30" s="43"/>
      <c r="B30" s="57" t="s">
        <v>427</v>
      </c>
      <c r="C30" s="17" t="s">
        <v>199</v>
      </c>
      <c r="D30" s="17" t="s">
        <v>229</v>
      </c>
      <c r="E30" s="17" t="s">
        <v>254</v>
      </c>
      <c r="F30" s="17" t="s">
        <v>279</v>
      </c>
      <c r="G30" s="17" t="s">
        <v>309</v>
      </c>
      <c r="H30" s="17" t="s">
        <v>339</v>
      </c>
      <c r="I30" s="17" t="s">
        <v>369</v>
      </c>
      <c r="J30" s="10"/>
    </row>
    <row r="31" spans="1:11">
      <c r="A31" s="43"/>
      <c r="B31" s="48" t="s">
        <v>428</v>
      </c>
      <c r="C31" s="17" t="s">
        <v>200</v>
      </c>
      <c r="D31" s="17" t="s">
        <v>230</v>
      </c>
      <c r="E31" s="17" t="s">
        <v>255</v>
      </c>
      <c r="F31" s="17" t="s">
        <v>280</v>
      </c>
      <c r="G31" s="17" t="s">
        <v>310</v>
      </c>
      <c r="H31" s="17" t="s">
        <v>340</v>
      </c>
      <c r="I31" s="17" t="s">
        <v>370</v>
      </c>
      <c r="J31" s="10"/>
    </row>
    <row r="32" spans="1:11" ht="15" customHeight="1">
      <c r="A32" s="43"/>
      <c r="B32" s="49" t="s">
        <v>429</v>
      </c>
      <c r="C32" s="17" t="s">
        <v>201</v>
      </c>
      <c r="D32" s="17" t="s">
        <v>231</v>
      </c>
      <c r="E32" s="17" t="s">
        <v>256</v>
      </c>
      <c r="F32" s="17" t="s">
        <v>281</v>
      </c>
      <c r="G32" s="17" t="s">
        <v>311</v>
      </c>
      <c r="H32" s="17" t="s">
        <v>341</v>
      </c>
      <c r="I32" s="17" t="s">
        <v>371</v>
      </c>
      <c r="J32" s="10"/>
    </row>
    <row r="33" spans="1:11">
      <c r="A33" s="43"/>
      <c r="B33" s="49" t="s">
        <v>430</v>
      </c>
      <c r="C33" s="17" t="s">
        <v>202</v>
      </c>
      <c r="D33" s="17" t="s">
        <v>232</v>
      </c>
      <c r="E33" s="17" t="s">
        <v>257</v>
      </c>
      <c r="F33" s="17" t="s">
        <v>282</v>
      </c>
      <c r="G33" s="17" t="s">
        <v>312</v>
      </c>
      <c r="H33" s="17" t="s">
        <v>342</v>
      </c>
      <c r="I33" s="17" t="s">
        <v>372</v>
      </c>
      <c r="J33" s="10"/>
    </row>
    <row r="34" spans="1:11">
      <c r="A34" s="51"/>
      <c r="B34" s="48" t="s">
        <v>431</v>
      </c>
      <c r="C34" s="17" t="s">
        <v>203</v>
      </c>
      <c r="D34" s="17" t="s">
        <v>233</v>
      </c>
      <c r="E34" s="17" t="s">
        <v>258</v>
      </c>
      <c r="F34" s="17" t="s">
        <v>283</v>
      </c>
      <c r="G34" s="17" t="s">
        <v>313</v>
      </c>
      <c r="H34" s="17" t="s">
        <v>343</v>
      </c>
      <c r="I34" s="17" t="s">
        <v>373</v>
      </c>
      <c r="J34" s="10"/>
    </row>
    <row r="35" spans="1:11">
      <c r="A35" s="36"/>
      <c r="B35" s="49" t="s">
        <v>429</v>
      </c>
      <c r="C35" s="17" t="s">
        <v>204</v>
      </c>
      <c r="D35" s="17" t="s">
        <v>234</v>
      </c>
      <c r="E35" s="17" t="s">
        <v>259</v>
      </c>
      <c r="F35" s="17" t="s">
        <v>284</v>
      </c>
      <c r="G35" s="17" t="s">
        <v>314</v>
      </c>
      <c r="H35" s="17" t="s">
        <v>344</v>
      </c>
      <c r="I35" s="17" t="s">
        <v>374</v>
      </c>
      <c r="J35" s="10"/>
      <c r="K35" s="17"/>
    </row>
    <row r="36" spans="1:11">
      <c r="A36" s="27"/>
      <c r="B36" s="49" t="s">
        <v>430</v>
      </c>
      <c r="C36" s="17" t="s">
        <v>205</v>
      </c>
      <c r="D36" s="17" t="s">
        <v>235</v>
      </c>
      <c r="E36" s="17" t="s">
        <v>260</v>
      </c>
      <c r="F36" s="17" t="s">
        <v>285</v>
      </c>
      <c r="G36" s="17" t="s">
        <v>315</v>
      </c>
      <c r="H36" s="17" t="s">
        <v>345</v>
      </c>
      <c r="I36" s="17" t="s">
        <v>375</v>
      </c>
      <c r="J36" s="10"/>
      <c r="K36" s="17"/>
    </row>
    <row r="37" spans="1:11" ht="15" customHeight="1">
      <c r="B37" s="48" t="s">
        <v>432</v>
      </c>
      <c r="C37" s="17" t="s">
        <v>206</v>
      </c>
      <c r="D37" s="17" t="s">
        <v>236</v>
      </c>
      <c r="E37" s="17" t="s">
        <v>261</v>
      </c>
      <c r="F37" s="17" t="s">
        <v>286</v>
      </c>
      <c r="G37" s="17" t="s">
        <v>316</v>
      </c>
      <c r="H37" s="17" t="s">
        <v>346</v>
      </c>
      <c r="I37" s="17" t="s">
        <v>376</v>
      </c>
      <c r="J37" s="10"/>
      <c r="K37" s="17"/>
    </row>
    <row r="38" spans="1:11" ht="15" customHeight="1">
      <c r="B38" s="49" t="s">
        <v>429</v>
      </c>
      <c r="C38" s="17" t="s">
        <v>207</v>
      </c>
      <c r="D38" s="17" t="s">
        <v>237</v>
      </c>
      <c r="E38" s="17" t="s">
        <v>262</v>
      </c>
      <c r="F38" s="17" t="s">
        <v>287</v>
      </c>
      <c r="G38" s="17" t="s">
        <v>317</v>
      </c>
      <c r="H38" s="17" t="s">
        <v>347</v>
      </c>
      <c r="I38" s="17" t="s">
        <v>377</v>
      </c>
      <c r="J38" s="10"/>
      <c r="K38" s="17"/>
    </row>
    <row r="39" spans="1:11" ht="15" customHeight="1">
      <c r="B39" s="49" t="s">
        <v>430</v>
      </c>
      <c r="C39" s="17" t="s">
        <v>208</v>
      </c>
      <c r="D39" s="17" t="s">
        <v>238</v>
      </c>
      <c r="E39" s="17" t="s">
        <v>263</v>
      </c>
      <c r="F39" s="17" t="s">
        <v>288</v>
      </c>
      <c r="G39" s="17" t="s">
        <v>318</v>
      </c>
      <c r="H39" s="17" t="s">
        <v>348</v>
      </c>
      <c r="I39" s="17" t="s">
        <v>378</v>
      </c>
      <c r="J39" s="10"/>
      <c r="K39" s="17"/>
    </row>
    <row r="40" spans="1:11" ht="15" customHeight="1">
      <c r="B40" s="48" t="s">
        <v>433</v>
      </c>
      <c r="C40" s="17" t="s">
        <v>209</v>
      </c>
      <c r="D40" s="17" t="s">
        <v>239</v>
      </c>
      <c r="E40" s="17" t="s">
        <v>264</v>
      </c>
      <c r="F40" s="17" t="s">
        <v>289</v>
      </c>
      <c r="G40" s="17" t="s">
        <v>319</v>
      </c>
      <c r="H40" s="17" t="s">
        <v>349</v>
      </c>
      <c r="I40" s="17" t="s">
        <v>379</v>
      </c>
      <c r="J40" s="10"/>
      <c r="K40" s="17"/>
    </row>
    <row r="41" spans="1:11" ht="15" customHeight="1">
      <c r="B41" s="48"/>
      <c r="J41" s="10"/>
      <c r="K41" s="17"/>
    </row>
    <row r="42" spans="1:11" ht="15" customHeight="1">
      <c r="B42" s="57" t="s">
        <v>434</v>
      </c>
      <c r="C42" s="17" t="s">
        <v>210</v>
      </c>
      <c r="D42" s="46" t="s">
        <v>443</v>
      </c>
      <c r="E42" s="46" t="s">
        <v>443</v>
      </c>
      <c r="F42" s="17" t="s">
        <v>290</v>
      </c>
      <c r="G42" s="17" t="s">
        <v>320</v>
      </c>
      <c r="H42" s="17" t="s">
        <v>350</v>
      </c>
      <c r="I42" s="17" t="s">
        <v>380</v>
      </c>
      <c r="J42" s="10"/>
      <c r="K42" s="17"/>
    </row>
    <row r="43" spans="1:11" ht="15" customHeight="1">
      <c r="B43" s="48" t="s">
        <v>435</v>
      </c>
      <c r="C43" s="17" t="s">
        <v>211</v>
      </c>
      <c r="D43" s="46" t="s">
        <v>443</v>
      </c>
      <c r="E43" s="46" t="s">
        <v>443</v>
      </c>
      <c r="F43" s="17" t="s">
        <v>291</v>
      </c>
      <c r="G43" s="17" t="s">
        <v>321</v>
      </c>
      <c r="H43" s="17" t="s">
        <v>351</v>
      </c>
      <c r="I43" s="17" t="s">
        <v>381</v>
      </c>
      <c r="J43" s="10"/>
      <c r="K43" s="17"/>
    </row>
    <row r="44" spans="1:11" ht="15" customHeight="1">
      <c r="B44" s="48" t="s">
        <v>436</v>
      </c>
      <c r="C44" s="17" t="s">
        <v>212</v>
      </c>
      <c r="D44" s="46" t="s">
        <v>443</v>
      </c>
      <c r="E44" s="46" t="s">
        <v>443</v>
      </c>
      <c r="F44" s="17" t="s">
        <v>292</v>
      </c>
      <c r="G44" s="17" t="s">
        <v>322</v>
      </c>
      <c r="H44" s="17" t="s">
        <v>352</v>
      </c>
      <c r="I44" s="17" t="s">
        <v>382</v>
      </c>
      <c r="J44" s="10"/>
      <c r="K44" s="17"/>
    </row>
    <row r="45" spans="1:11" ht="15" customHeight="1">
      <c r="B45" s="48" t="s">
        <v>437</v>
      </c>
      <c r="C45" s="17" t="s">
        <v>213</v>
      </c>
      <c r="D45" s="46" t="s">
        <v>443</v>
      </c>
      <c r="E45" s="46" t="s">
        <v>443</v>
      </c>
      <c r="F45" s="17" t="s">
        <v>293</v>
      </c>
      <c r="G45" s="17" t="s">
        <v>323</v>
      </c>
      <c r="H45" s="17" t="s">
        <v>353</v>
      </c>
      <c r="I45" s="17" t="s">
        <v>383</v>
      </c>
      <c r="J45" s="10"/>
      <c r="K45" s="17"/>
    </row>
    <row r="46" spans="1:11" ht="15" customHeight="1">
      <c r="B46" s="48" t="s">
        <v>438</v>
      </c>
      <c r="C46" s="17" t="s">
        <v>214</v>
      </c>
      <c r="D46" s="46" t="s">
        <v>443</v>
      </c>
      <c r="E46" s="46" t="s">
        <v>443</v>
      </c>
      <c r="F46" s="17" t="s">
        <v>294</v>
      </c>
      <c r="G46" s="17" t="s">
        <v>324</v>
      </c>
      <c r="H46" s="17" t="s">
        <v>354</v>
      </c>
      <c r="I46" s="17" t="s">
        <v>384</v>
      </c>
      <c r="J46" s="10"/>
      <c r="K46" s="17"/>
    </row>
    <row r="47" spans="1:11" ht="15" customHeight="1">
      <c r="B47" s="52"/>
      <c r="C47" s="41"/>
      <c r="D47" s="41"/>
      <c r="E47" s="41"/>
      <c r="F47" s="41"/>
      <c r="G47" s="41"/>
      <c r="H47" s="41"/>
      <c r="I47" s="41"/>
      <c r="J47" s="10"/>
      <c r="K47" s="17"/>
    </row>
    <row r="48" spans="1:11" ht="15" customHeight="1">
      <c r="B48" s="53"/>
      <c r="C48" s="53"/>
      <c r="D48" s="53"/>
      <c r="E48" s="53"/>
      <c r="F48" s="53"/>
      <c r="G48" s="53"/>
      <c r="H48" s="53"/>
      <c r="I48" s="53"/>
      <c r="J48" s="10"/>
      <c r="K48" s="17"/>
    </row>
    <row r="49" spans="2:11" ht="15" customHeight="1">
      <c r="B49" s="27" t="str">
        <f ca="1">"© Commonwealth of Australia "&amp;YEAR(TODAY())</f>
        <v>© Commonwealth of Australia 2022</v>
      </c>
      <c r="C49" s="54"/>
      <c r="D49" s="54"/>
      <c r="E49" s="54"/>
      <c r="F49" s="54"/>
      <c r="G49" s="54"/>
      <c r="H49" s="54"/>
      <c r="I49" s="54"/>
      <c r="J49" s="10"/>
      <c r="K49" s="17"/>
    </row>
    <row r="50" spans="2:11" ht="15" customHeight="1">
      <c r="J50" s="10"/>
      <c r="K50" s="17"/>
    </row>
    <row r="51" spans="2:11" ht="15" customHeight="1">
      <c r="J51" s="10"/>
      <c r="K51" s="17"/>
    </row>
    <row r="52" spans="2:11" ht="15" customHeight="1">
      <c r="J52" s="10"/>
      <c r="K52" s="17"/>
    </row>
    <row r="53" spans="2:11" ht="15" customHeight="1">
      <c r="J53" s="10"/>
      <c r="K53" s="17"/>
    </row>
    <row r="54" spans="2:11" ht="15" customHeight="1">
      <c r="J54" s="10"/>
      <c r="K54" s="17"/>
    </row>
    <row r="55" spans="2:11" ht="15" customHeight="1">
      <c r="J55" s="10"/>
      <c r="K55" s="17"/>
    </row>
    <row r="56" spans="2:11" ht="15" customHeight="1">
      <c r="J56" s="10"/>
      <c r="K56" s="17"/>
    </row>
    <row r="57" spans="2:11" ht="15" customHeight="1">
      <c r="J57" s="10"/>
      <c r="K57" s="17"/>
    </row>
    <row r="58" spans="2:11" ht="15" customHeight="1">
      <c r="J58" s="10"/>
      <c r="K58" s="17"/>
    </row>
    <row r="59" spans="2:11" ht="15" customHeight="1">
      <c r="J59" s="10"/>
      <c r="K59" s="17"/>
    </row>
    <row r="60" spans="2:11" ht="15" customHeight="1">
      <c r="J60" s="10"/>
      <c r="K60" s="17"/>
    </row>
    <row r="61" spans="2:11" ht="15" customHeight="1">
      <c r="J61" s="10"/>
      <c r="K61" s="17"/>
    </row>
    <row r="62" spans="2:11" ht="15" customHeight="1">
      <c r="J62" s="10"/>
      <c r="K62" s="17"/>
    </row>
    <row r="63" spans="2:11" ht="15" customHeight="1">
      <c r="J63" s="10"/>
      <c r="K63" s="17"/>
    </row>
    <row r="64" spans="2:11" ht="15" customHeight="1">
      <c r="J64" s="10"/>
      <c r="K64" s="17"/>
    </row>
    <row r="65" spans="10:11" ht="15" customHeight="1">
      <c r="J65" s="10"/>
      <c r="K65" s="17"/>
    </row>
    <row r="66" spans="10:11" ht="15" customHeight="1">
      <c r="J66" s="10"/>
      <c r="K66" s="17"/>
    </row>
    <row r="67" spans="10:11" ht="15" customHeight="1">
      <c r="J67" s="10"/>
      <c r="K67" s="17"/>
    </row>
    <row r="68" spans="10:11" ht="15" customHeight="1">
      <c r="J68" s="10"/>
      <c r="K68" s="17"/>
    </row>
    <row r="69" spans="10:11" ht="15" customHeight="1">
      <c r="J69" s="10"/>
      <c r="K69" s="17"/>
    </row>
    <row r="70" spans="10:11" ht="15" customHeight="1">
      <c r="J70" s="10"/>
      <c r="K70" s="17"/>
    </row>
    <row r="71" spans="10:11" ht="15" customHeight="1">
      <c r="J71" s="10"/>
      <c r="K71" s="17"/>
    </row>
    <row r="72" spans="10:11" ht="15" customHeight="1">
      <c r="J72" s="10"/>
      <c r="K72" s="17"/>
    </row>
    <row r="73" spans="10:11" ht="15" customHeight="1">
      <c r="J73" s="10"/>
      <c r="K73" s="17"/>
    </row>
    <row r="74" spans="10:11" ht="15" customHeight="1">
      <c r="J74" s="10"/>
      <c r="K74" s="17"/>
    </row>
    <row r="75" spans="10:11" ht="15" customHeight="1">
      <c r="J75" s="10"/>
      <c r="K75" s="17"/>
    </row>
    <row r="76" spans="10:11" ht="15" customHeight="1">
      <c r="J76" s="10"/>
      <c r="K76" s="17"/>
    </row>
    <row r="77" spans="10:11" ht="15" customHeight="1">
      <c r="J77" s="10"/>
      <c r="K77" s="17"/>
    </row>
    <row r="78" spans="10:11" ht="15" customHeight="1">
      <c r="J78" s="10"/>
      <c r="K78" s="17"/>
    </row>
    <row r="79" spans="10:11" ht="15" customHeight="1">
      <c r="J79" s="10"/>
      <c r="K79" s="17"/>
    </row>
    <row r="80" spans="10:11" ht="15" customHeight="1">
      <c r="J80" s="10"/>
      <c r="K80" s="17"/>
    </row>
    <row r="81" spans="10:11" ht="15" customHeight="1">
      <c r="J81" s="10"/>
      <c r="K81" s="17"/>
    </row>
    <row r="82" spans="10:11" ht="15" customHeight="1">
      <c r="J82" s="10"/>
      <c r="K82" s="17"/>
    </row>
    <row r="83" spans="10:11" ht="15" customHeight="1">
      <c r="J83" s="10"/>
      <c r="K83" s="17"/>
    </row>
    <row r="84" spans="10:11" ht="15" customHeight="1">
      <c r="J84" s="10"/>
      <c r="K84" s="17"/>
    </row>
    <row r="85" spans="10:11" ht="15" customHeight="1">
      <c r="J85" s="10"/>
      <c r="K85" s="17"/>
    </row>
    <row r="86" spans="10:11" ht="15" customHeight="1">
      <c r="J86" s="10"/>
      <c r="K86" s="17"/>
    </row>
    <row r="87" spans="10:11" ht="15" customHeight="1">
      <c r="J87" s="10"/>
      <c r="K87" s="17"/>
    </row>
    <row r="88" spans="10:11" ht="15" customHeight="1">
      <c r="J88" s="10"/>
      <c r="K88" s="17"/>
    </row>
    <row r="89" spans="10:11" ht="15" customHeight="1">
      <c r="J89" s="10"/>
      <c r="K89" s="17"/>
    </row>
    <row r="90" spans="10:11" ht="15" customHeight="1">
      <c r="J90" s="10"/>
      <c r="K90" s="17"/>
    </row>
    <row r="91" spans="10:11" ht="15" customHeight="1">
      <c r="J91" s="10"/>
      <c r="K91" s="17"/>
    </row>
    <row r="92" spans="10:11" ht="15" customHeight="1">
      <c r="J92" s="10"/>
      <c r="K92" s="17"/>
    </row>
    <row r="93" spans="10:11" ht="15" customHeight="1">
      <c r="J93" s="10"/>
      <c r="K93" s="17"/>
    </row>
    <row r="94" spans="10:11" ht="15" customHeight="1">
      <c r="J94" s="10"/>
      <c r="K94" s="17"/>
    </row>
    <row r="95" spans="10:11" ht="15" customHeight="1">
      <c r="J95" s="10"/>
      <c r="K95" s="17"/>
    </row>
    <row r="96" spans="10:11" ht="15" customHeight="1">
      <c r="J96" s="10"/>
      <c r="K96" s="17"/>
    </row>
    <row r="97" spans="10:11" ht="15" customHeight="1">
      <c r="J97" s="10"/>
      <c r="K97" s="17"/>
    </row>
    <row r="98" spans="10:11" ht="15" customHeight="1">
      <c r="J98" s="10"/>
      <c r="K98" s="17"/>
    </row>
    <row r="99" spans="10:11" ht="15" customHeight="1">
      <c r="J99" s="10"/>
      <c r="K99" s="17"/>
    </row>
    <row r="100" spans="10:11" ht="15" customHeight="1">
      <c r="J100" s="10"/>
      <c r="K100" s="17"/>
    </row>
    <row r="101" spans="10:11" ht="15" customHeight="1">
      <c r="J101" s="10"/>
      <c r="K101" s="17"/>
    </row>
    <row r="102" spans="10:11" ht="15" customHeight="1">
      <c r="J102" s="10"/>
      <c r="K102" s="17"/>
    </row>
    <row r="103" spans="10:11" ht="15" customHeight="1">
      <c r="J103" s="10"/>
      <c r="K103" s="17"/>
    </row>
    <row r="104" spans="10:11" ht="15" customHeight="1">
      <c r="J104" s="10"/>
      <c r="K104" s="17"/>
    </row>
    <row r="105" spans="10:11" ht="15" customHeight="1">
      <c r="J105" s="10"/>
      <c r="K105" s="17"/>
    </row>
    <row r="106" spans="10:11" ht="15" customHeight="1">
      <c r="J106" s="10"/>
      <c r="K106" s="17"/>
    </row>
    <row r="107" spans="10:11" ht="15" customHeight="1">
      <c r="J107" s="10"/>
      <c r="K107" s="17"/>
    </row>
    <row r="108" spans="10:11" ht="15" customHeight="1">
      <c r="J108" s="10"/>
      <c r="K108" s="17"/>
    </row>
    <row r="109" spans="10:11" ht="15" customHeight="1">
      <c r="J109" s="10"/>
      <c r="K109" s="17"/>
    </row>
    <row r="110" spans="10:11" ht="15" customHeight="1">
      <c r="J110" s="10"/>
      <c r="K110" s="17"/>
    </row>
    <row r="111" spans="10:11" ht="15" customHeight="1">
      <c r="J111" s="10"/>
      <c r="K111" s="17"/>
    </row>
    <row r="112" spans="10:11" ht="15" customHeight="1">
      <c r="J112" s="10"/>
      <c r="K112" s="17"/>
    </row>
    <row r="113" spans="10:11" ht="15" customHeight="1">
      <c r="J113" s="10"/>
      <c r="K113" s="17"/>
    </row>
    <row r="114" spans="10:11" ht="15" customHeight="1">
      <c r="J114" s="10"/>
      <c r="K114" s="17"/>
    </row>
    <row r="115" spans="10:11" ht="15" customHeight="1">
      <c r="J115" s="10"/>
      <c r="K115" s="17"/>
    </row>
    <row r="116" spans="10:11" ht="15" customHeight="1">
      <c r="J116" s="10"/>
      <c r="K116" s="17"/>
    </row>
    <row r="117" spans="10:11" ht="15" customHeight="1">
      <c r="J117" s="10"/>
      <c r="K117" s="17"/>
    </row>
    <row r="118" spans="10:11" ht="15" customHeight="1">
      <c r="J118" s="10"/>
      <c r="K118" s="17"/>
    </row>
    <row r="119" spans="10:11" ht="15" customHeight="1">
      <c r="J119" s="10"/>
      <c r="K119" s="17"/>
    </row>
    <row r="120" spans="10:11" ht="15" customHeight="1">
      <c r="J120" s="10"/>
      <c r="K120" s="17"/>
    </row>
    <row r="121" spans="10:11" ht="15" customHeight="1">
      <c r="J121" s="10"/>
      <c r="K121" s="17"/>
    </row>
    <row r="122" spans="10:11" ht="15" customHeight="1">
      <c r="J122" s="10"/>
      <c r="K122" s="17"/>
    </row>
    <row r="123" spans="10:11" ht="15" customHeight="1">
      <c r="J123" s="10"/>
      <c r="K123" s="17"/>
    </row>
    <row r="124" spans="10:11" ht="15" customHeight="1">
      <c r="J124" s="10"/>
      <c r="K124" s="17"/>
    </row>
    <row r="125" spans="10:11" ht="15" customHeight="1">
      <c r="J125" s="10"/>
      <c r="K125" s="17"/>
    </row>
    <row r="126" spans="10:11" ht="15" customHeight="1">
      <c r="J126" s="10"/>
      <c r="K126" s="17"/>
    </row>
    <row r="127" spans="10:11" ht="15" customHeight="1">
      <c r="J127" s="10"/>
      <c r="K127" s="17"/>
    </row>
    <row r="128" spans="10:11" ht="15" customHeight="1">
      <c r="J128" s="10"/>
      <c r="K128" s="17"/>
    </row>
    <row r="129" spans="10:11" ht="15" customHeight="1">
      <c r="J129" s="10"/>
      <c r="K129" s="17"/>
    </row>
    <row r="130" spans="10:11" ht="15" customHeight="1">
      <c r="J130" s="10"/>
      <c r="K130" s="17"/>
    </row>
    <row r="131" spans="10:11" ht="15" customHeight="1">
      <c r="J131" s="10"/>
      <c r="K131" s="17"/>
    </row>
    <row r="132" spans="10:11" ht="15" customHeight="1">
      <c r="J132" s="10"/>
      <c r="K132" s="17"/>
    </row>
    <row r="133" spans="10:11" ht="15" customHeight="1">
      <c r="J133" s="10"/>
      <c r="K133" s="17"/>
    </row>
    <row r="134" spans="10:11" ht="15" customHeight="1">
      <c r="J134" s="10"/>
      <c r="K134" s="17"/>
    </row>
    <row r="135" spans="10:11" ht="15" customHeight="1">
      <c r="J135" s="10"/>
      <c r="K135" s="17"/>
    </row>
    <row r="136" spans="10:11" ht="15" customHeight="1">
      <c r="J136" s="10"/>
      <c r="K136" s="17"/>
    </row>
    <row r="137" spans="10:11" ht="15" customHeight="1">
      <c r="J137" s="10"/>
      <c r="K137" s="17"/>
    </row>
    <row r="138" spans="10:11" ht="15" customHeight="1">
      <c r="J138" s="10"/>
      <c r="K138" s="17"/>
    </row>
    <row r="139" spans="10:11" ht="15" customHeight="1">
      <c r="J139" s="10"/>
      <c r="K139" s="17"/>
    </row>
    <row r="140" spans="10:11" ht="15" customHeight="1">
      <c r="J140" s="10"/>
      <c r="K140" s="17"/>
    </row>
    <row r="141" spans="10:11" ht="15" customHeight="1">
      <c r="J141" s="10"/>
      <c r="K141" s="17"/>
    </row>
    <row r="142" spans="10:11" ht="15" customHeight="1">
      <c r="J142" s="10"/>
      <c r="K142" s="17"/>
    </row>
    <row r="143" spans="10:11" ht="15" customHeight="1">
      <c r="J143" s="10"/>
      <c r="K143" s="17"/>
    </row>
    <row r="144" spans="10:11" ht="15" customHeight="1">
      <c r="J144" s="10"/>
      <c r="K144" s="17"/>
    </row>
    <row r="145" spans="10:11" ht="15" customHeight="1">
      <c r="J145" s="10"/>
      <c r="K145" s="17"/>
    </row>
    <row r="146" spans="10:11" ht="15" customHeight="1">
      <c r="J146" s="10"/>
      <c r="K146" s="17"/>
    </row>
    <row r="147" spans="10:11" ht="15" customHeight="1">
      <c r="J147" s="10"/>
      <c r="K147" s="17"/>
    </row>
    <row r="148" spans="10:11" ht="15" customHeight="1">
      <c r="J148" s="10"/>
      <c r="K148" s="17"/>
    </row>
    <row r="149" spans="10:11" ht="15" customHeight="1">
      <c r="J149" s="10"/>
      <c r="K149" s="17"/>
    </row>
    <row r="150" spans="10:11" ht="15" customHeight="1">
      <c r="J150" s="10"/>
      <c r="K150" s="17"/>
    </row>
    <row r="151" spans="10:11" ht="15" customHeight="1">
      <c r="J151" s="10"/>
      <c r="K151" s="17"/>
    </row>
    <row r="152" spans="10:11" ht="15" customHeight="1">
      <c r="J152" s="10"/>
      <c r="K152" s="17"/>
    </row>
    <row r="153" spans="10:11" ht="15" customHeight="1">
      <c r="J153" s="10"/>
      <c r="K153" s="17"/>
    </row>
    <row r="154" spans="10:11" ht="15" customHeight="1">
      <c r="J154" s="10"/>
      <c r="K154" s="17"/>
    </row>
    <row r="155" spans="10:11" ht="15" customHeight="1">
      <c r="J155" s="10"/>
      <c r="K155" s="17"/>
    </row>
    <row r="156" spans="10:11" ht="15" customHeight="1">
      <c r="J156" s="10"/>
      <c r="K156" s="17"/>
    </row>
    <row r="157" spans="10:11" ht="15" customHeight="1">
      <c r="J157" s="10"/>
      <c r="K157" s="17"/>
    </row>
    <row r="158" spans="10:11" ht="15" customHeight="1">
      <c r="J158" s="10"/>
      <c r="K158" s="17"/>
    </row>
    <row r="159" spans="10:11" ht="15" customHeight="1">
      <c r="J159" s="10"/>
      <c r="K159" s="17"/>
    </row>
    <row r="160" spans="10:11" ht="15" customHeight="1">
      <c r="J160" s="10"/>
      <c r="K160" s="17"/>
    </row>
    <row r="161" spans="10:11" ht="15" customHeight="1">
      <c r="J161" s="10"/>
      <c r="K161" s="17"/>
    </row>
    <row r="162" spans="10:11" ht="15" customHeight="1">
      <c r="J162" s="10"/>
      <c r="K162" s="17"/>
    </row>
    <row r="163" spans="10:11" ht="15" customHeight="1">
      <c r="J163" s="10"/>
      <c r="K163" s="17"/>
    </row>
    <row r="164" spans="10:11" ht="15" customHeight="1">
      <c r="J164" s="10"/>
      <c r="K164" s="17"/>
    </row>
    <row r="165" spans="10:11" ht="15" customHeight="1">
      <c r="J165" s="10"/>
      <c r="K165" s="17"/>
    </row>
    <row r="166" spans="10:11" ht="15" customHeight="1">
      <c r="J166" s="10"/>
      <c r="K166" s="17"/>
    </row>
    <row r="167" spans="10:11" ht="15" customHeight="1">
      <c r="J167" s="10"/>
      <c r="K167" s="17"/>
    </row>
    <row r="168" spans="10:11" ht="15" customHeight="1">
      <c r="J168" s="10"/>
      <c r="K168" s="17"/>
    </row>
    <row r="169" spans="10:11" ht="15" customHeight="1">
      <c r="J169" s="10"/>
      <c r="K169" s="17"/>
    </row>
    <row r="170" spans="10:11" ht="15" customHeight="1">
      <c r="J170" s="10"/>
      <c r="K170" s="17"/>
    </row>
    <row r="171" spans="10:11" ht="15" customHeight="1">
      <c r="J171" s="10"/>
      <c r="K171" s="17"/>
    </row>
    <row r="172" spans="10:11" ht="15" customHeight="1">
      <c r="J172" s="10"/>
      <c r="K172" s="17"/>
    </row>
    <row r="173" spans="10:11" ht="15" customHeight="1">
      <c r="J173" s="10"/>
      <c r="K173" s="17"/>
    </row>
    <row r="174" spans="10:11" ht="15" customHeight="1">
      <c r="J174" s="10"/>
      <c r="K174" s="17"/>
    </row>
    <row r="175" spans="10:11" ht="15" customHeight="1">
      <c r="J175" s="10"/>
      <c r="K175" s="17"/>
    </row>
    <row r="176" spans="10:11" ht="15" customHeight="1">
      <c r="J176" s="10"/>
      <c r="K176" s="17"/>
    </row>
    <row r="177" spans="10:11" ht="15" customHeight="1">
      <c r="J177" s="10"/>
      <c r="K177" s="17"/>
    </row>
    <row r="178" spans="10:11" ht="15" customHeight="1">
      <c r="J178" s="10"/>
      <c r="K178" s="17"/>
    </row>
    <row r="179" spans="10:11" ht="15" customHeight="1">
      <c r="J179" s="10"/>
      <c r="K179" s="17"/>
    </row>
    <row r="180" spans="10:11" ht="15" customHeight="1">
      <c r="J180" s="10"/>
      <c r="K180" s="17"/>
    </row>
    <row r="181" spans="10:11" ht="15" customHeight="1">
      <c r="J181" s="10"/>
      <c r="K181" s="17"/>
    </row>
    <row r="182" spans="10:11" ht="15" customHeight="1">
      <c r="J182" s="10"/>
      <c r="K182" s="17"/>
    </row>
    <row r="183" spans="10:11" ht="15" customHeight="1">
      <c r="J183" s="10"/>
      <c r="K183" s="17"/>
    </row>
    <row r="184" spans="10:11" ht="15" customHeight="1">
      <c r="J184" s="10"/>
      <c r="K184" s="17"/>
    </row>
    <row r="185" spans="10:11" ht="15" customHeight="1">
      <c r="J185" s="10"/>
      <c r="K185" s="17"/>
    </row>
    <row r="186" spans="10:11" ht="15" customHeight="1">
      <c r="J186" s="10"/>
      <c r="K186" s="17"/>
    </row>
    <row r="187" spans="10:11" ht="15" customHeight="1">
      <c r="J187" s="10"/>
      <c r="K187" s="17"/>
    </row>
    <row r="188" spans="10:11" ht="15" customHeight="1">
      <c r="J188" s="10"/>
      <c r="K188" s="17"/>
    </row>
    <row r="189" spans="10:11" ht="15" customHeight="1">
      <c r="J189" s="10"/>
      <c r="K189" s="17"/>
    </row>
    <row r="190" spans="10:11" ht="15" customHeight="1">
      <c r="J190" s="10"/>
      <c r="K190" s="17"/>
    </row>
    <row r="191" spans="10:11" ht="15" customHeight="1">
      <c r="J191" s="10"/>
      <c r="K191" s="17"/>
    </row>
    <row r="192" spans="10:11" ht="15" customHeight="1">
      <c r="J192" s="10"/>
      <c r="K192" s="17"/>
    </row>
    <row r="193" spans="10:11" ht="15" customHeight="1">
      <c r="J193" s="10"/>
      <c r="K193" s="17"/>
    </row>
    <row r="194" spans="10:11" ht="15" customHeight="1">
      <c r="J194" s="10"/>
      <c r="K194" s="17"/>
    </row>
    <row r="195" spans="10:11" ht="15" customHeight="1">
      <c r="J195" s="10"/>
      <c r="K195" s="17"/>
    </row>
    <row r="196" spans="10:11" ht="15" customHeight="1">
      <c r="J196" s="10"/>
      <c r="K196" s="17"/>
    </row>
    <row r="197" spans="10:11" ht="15" customHeight="1">
      <c r="J197" s="10"/>
      <c r="K197" s="17"/>
    </row>
    <row r="198" spans="10:11" ht="15" customHeight="1">
      <c r="J198" s="10"/>
      <c r="K198" s="17"/>
    </row>
    <row r="199" spans="10:11" ht="15" customHeight="1">
      <c r="J199" s="10"/>
      <c r="K199" s="17"/>
    </row>
    <row r="200" spans="10:11" ht="15" customHeight="1">
      <c r="J200" s="10"/>
      <c r="K200" s="17"/>
    </row>
    <row r="201" spans="10:11" ht="15" customHeight="1">
      <c r="J201" s="10"/>
      <c r="K201" s="17"/>
    </row>
    <row r="202" spans="10:11" ht="15" customHeight="1">
      <c r="J202" s="10"/>
      <c r="K202" s="17"/>
    </row>
    <row r="203" spans="10:11" ht="15" customHeight="1">
      <c r="J203" s="10"/>
      <c r="K203" s="17"/>
    </row>
    <row r="204" spans="10:11" ht="15" customHeight="1">
      <c r="J204" s="10"/>
      <c r="K204" s="17"/>
    </row>
    <row r="205" spans="10:11" ht="15" customHeight="1">
      <c r="J205" s="10"/>
      <c r="K205" s="17"/>
    </row>
    <row r="206" spans="10:11" ht="15" customHeight="1">
      <c r="J206" s="10"/>
      <c r="K206" s="17"/>
    </row>
    <row r="207" spans="10:11" ht="15" customHeight="1">
      <c r="J207" s="10"/>
      <c r="K207" s="17"/>
    </row>
    <row r="208" spans="10:11" ht="15" customHeight="1">
      <c r="J208" s="10"/>
      <c r="K208" s="17"/>
    </row>
    <row r="209" spans="10:11" ht="15" customHeight="1">
      <c r="J209" s="10"/>
      <c r="K209" s="17"/>
    </row>
    <row r="210" spans="10:11" ht="15" customHeight="1">
      <c r="J210" s="10"/>
      <c r="K210" s="17"/>
    </row>
    <row r="211" spans="10:11" ht="15" customHeight="1">
      <c r="J211" s="10"/>
      <c r="K211" s="17"/>
    </row>
    <row r="212" spans="10:11" ht="15" customHeight="1">
      <c r="J212" s="10"/>
      <c r="K212" s="17"/>
    </row>
    <row r="213" spans="10:11" ht="15" customHeight="1">
      <c r="J213" s="10"/>
      <c r="K213" s="17"/>
    </row>
    <row r="214" spans="10:11" ht="15" customHeight="1">
      <c r="J214" s="10"/>
      <c r="K214" s="17"/>
    </row>
    <row r="215" spans="10:11" ht="15" customHeight="1">
      <c r="J215" s="10"/>
      <c r="K215" s="17"/>
    </row>
    <row r="216" spans="10:11" ht="15" customHeight="1">
      <c r="J216" s="10"/>
      <c r="K216" s="17"/>
    </row>
    <row r="217" spans="10:11" ht="15" customHeight="1">
      <c r="J217" s="10"/>
      <c r="K217" s="17"/>
    </row>
    <row r="218" spans="10:11" ht="15" customHeight="1">
      <c r="J218" s="10"/>
      <c r="K218" s="17"/>
    </row>
    <row r="219" spans="10:11" ht="15" customHeight="1">
      <c r="J219" s="10"/>
      <c r="K219" s="17"/>
    </row>
    <row r="220" spans="10:11" ht="15" customHeight="1">
      <c r="J220" s="10"/>
      <c r="K220" s="17"/>
    </row>
    <row r="221" spans="10:11" ht="15" customHeight="1">
      <c r="J221" s="10"/>
      <c r="K221" s="17"/>
    </row>
    <row r="222" spans="10:11" ht="15" customHeight="1">
      <c r="J222" s="10"/>
      <c r="K222" s="17"/>
    </row>
  </sheetData>
  <mergeCells count="6">
    <mergeCell ref="B5:L5"/>
    <mergeCell ref="B6:L6"/>
    <mergeCell ref="A8:H8"/>
    <mergeCell ref="C9:I9"/>
    <mergeCell ref="C10:E10"/>
    <mergeCell ref="F10:H10"/>
  </mergeCells>
  <hyperlinks>
    <hyperlink ref="C16" location="A124867238X" display="A124867238X" xr:uid="{F3782AB0-D254-471F-AF3B-592D787BDD03}"/>
    <hyperlink ref="C17" location="A124867286T" display="A124867286T" xr:uid="{5AE3E5EA-906E-4CC0-B2A8-9CB244AD8F14}"/>
    <hyperlink ref="C18" location="A124867290J" display="A124867290J" xr:uid="{66C82D50-6A48-428B-BA19-945B44C34081}"/>
    <hyperlink ref="C19" location="A124867242R" display="A124867242R" xr:uid="{1362E30F-6E98-45F1-A9FB-992361836B0F}"/>
    <hyperlink ref="C20" location="A124867246X" display="A124867246X" xr:uid="{90B28154-39C2-4DF3-8DBF-C359339AAB27}"/>
    <hyperlink ref="C21" location="A124867266J" display="A124867266J" xr:uid="{7174320B-4044-48E0-83E2-6B30BD0460BD}"/>
    <hyperlink ref="C22" location="A124867226R" display="A124867226R" xr:uid="{B2E94AE4-0105-4849-8EDA-FFB3DD20A9EF}"/>
    <hyperlink ref="C23" location="A124867294T" display="A124867294T" xr:uid="{8D0162ED-5778-453D-B45B-8D8B7B88804B}"/>
    <hyperlink ref="C24" location="A124867270X" display="A124867270X" xr:uid="{307601C5-4457-4935-B0E4-70A7D8B6375D}"/>
    <hyperlink ref="C25" location="A124867306R" display="A124867306R" xr:uid="{F1508E17-53B9-4A2C-ABEB-A63112910C75}"/>
    <hyperlink ref="C26" location="A124867230F" display="A124867230F" xr:uid="{736C3F51-D847-4D11-8867-752569C23606}"/>
    <hyperlink ref="C27" location="A124867198T" display="A124867198T" xr:uid="{43C1E9BE-C521-444D-A622-86D95DD1FADB}"/>
    <hyperlink ref="C28" location="A124867214F" display="A124867214F" xr:uid="{0124362D-0A0A-4560-A8FF-F56A499B6741}"/>
    <hyperlink ref="C30" location="A124867250R" display="A124867250R" xr:uid="{C401C4DE-BCC6-4530-A775-6ACCF6B25D5C}"/>
    <hyperlink ref="C31" location="A124867218R" display="A124867218R" xr:uid="{22B7096A-B77A-482D-BD16-E1934BC77616}"/>
    <hyperlink ref="C32" location="A124867254X" display="A124867254X" xr:uid="{0B3B94BD-A3FB-4E15-87C1-BCAD6194C48A}"/>
    <hyperlink ref="C33" location="A124867258J" display="A124867258J" xr:uid="{53493A2C-F49D-4404-B74D-E1CC3673DA34}"/>
    <hyperlink ref="C34" location="A124867310F" display="A124867310F" xr:uid="{9778D387-6251-479A-8919-9D88DE359A57}"/>
    <hyperlink ref="C35" location="A124867202W" display="A124867202W" xr:uid="{279DC9E4-C171-42A8-9588-B9B3F6E004B8}"/>
    <hyperlink ref="C36" location="A124867298A" display="A124867298A" xr:uid="{33757A3A-AF90-437A-AD5E-B3D5D7666712}"/>
    <hyperlink ref="C37" location="A124867302F" display="A124867302F" xr:uid="{BD113DA5-0451-48DB-BF6B-F9A3E5E4FB70}"/>
    <hyperlink ref="C38" location="A124867206F" display="A124867206F" xr:uid="{0E41543B-F5D7-45E0-8696-1C6346FCD428}"/>
    <hyperlink ref="C39" location="A124867234R" display="A124867234R" xr:uid="{AB11AC79-89A1-4CDA-B29E-8DE71128275E}"/>
    <hyperlink ref="C40" location="A124867262X" display="A124867262X" xr:uid="{9FF0CD4E-F716-4479-B9AE-2835D06D1530}"/>
    <hyperlink ref="C42" location="A124867314R" display="A124867314R" xr:uid="{B1893F6C-5BB3-4FCC-A148-44698B8F57C4}"/>
    <hyperlink ref="C43" location="A124867210W" display="A124867210W" xr:uid="{A4EC3686-F0CD-430D-AE65-19F1CE14EA52}"/>
    <hyperlink ref="C44" location="A124867274J" display="A124867274J" xr:uid="{07B7D102-4B11-4014-87BF-9C88951FFA67}"/>
    <hyperlink ref="C45" location="A124867278T" display="A124867278T" xr:uid="{983FAF81-1015-40F7-BA9B-5FB146B02A56}"/>
    <hyperlink ref="C46" location="A124867222F" display="A124867222F" xr:uid="{C07AD176-F19C-460C-A589-50DD20A8E27F}"/>
    <hyperlink ref="C14" location="A124867282J" display="A124867282J" xr:uid="{624F9FA1-88AC-416D-8D4A-389A325D3A25}"/>
    <hyperlink ref="D14" location="A124866802J" display="A124866802J" xr:uid="{DDA2E1A3-EE77-48D8-A49F-61E56559EBA9}"/>
    <hyperlink ref="D16" location="A124866758K" display="A124866758K" xr:uid="{95F7A48A-8D78-4A35-89A0-0D9A41683D3B}"/>
    <hyperlink ref="D17" location="A124866806T" display="A124866806T" xr:uid="{F08639B5-8BA7-4AAB-9445-B1A8037E56F9}"/>
    <hyperlink ref="D18" location="A124866810J" display="A124866810J" xr:uid="{DE5202CF-F4F1-4808-9BC0-125A8419C086}"/>
    <hyperlink ref="D19" location="A124866762A" display="A124866762A" xr:uid="{843436EA-B93E-4262-BF16-AC453C5BEA9D}"/>
    <hyperlink ref="D20" location="A124866766K" display="A124866766K" xr:uid="{6DF60A65-E2A8-4EB2-90B8-2D09EC7B1DF5}"/>
    <hyperlink ref="D21" location="A124866786V" display="A124866786V" xr:uid="{44367C3C-193B-41E1-A3EA-E4BB5F01B38E}"/>
    <hyperlink ref="D22" location="A124866746A" display="A124866746A" xr:uid="{9B1DE924-DAA8-417B-8CB8-95A9EBDDC95D}"/>
    <hyperlink ref="D23" location="A124866814T" display="A124866814T" xr:uid="{90F97015-D7E8-4E90-83A6-D6ECCA686DBC}"/>
    <hyperlink ref="D24" location="A124866790K" display="A124866790K" xr:uid="{A3AA2458-8F5C-4D31-BDA3-28D12EDD2E77}"/>
    <hyperlink ref="D25" location="A124866826A" display="A124866826A" xr:uid="{2BBC304D-3D34-43F0-AB0E-850BBBD6A56E}"/>
    <hyperlink ref="D26" location="A124866750T" display="A124866750T" xr:uid="{DAA41ACC-2D05-47ED-BC30-CD5BF6AF7758}"/>
    <hyperlink ref="D27" location="A124866718T" display="A124866718T" xr:uid="{4648E5BF-FDB9-4335-8D69-4C82DE3D399B}"/>
    <hyperlink ref="D28" location="A124866734T" display="A124866734T" xr:uid="{8BD44A28-5310-42DD-8015-5DE1475AAE0D}"/>
    <hyperlink ref="D30" location="A124866770A" display="A124866770A" xr:uid="{BD454F75-D0E6-4BE6-85C0-24BE837E27C4}"/>
    <hyperlink ref="D31" location="A124866738A" display="A124866738A" xr:uid="{4CDEB703-DBB3-4A10-8C94-DD17FC605484}"/>
    <hyperlink ref="D32" location="A124866774K" display="A124866774K" xr:uid="{D574ED62-A17A-4146-80D2-FA2CC0F4F88A}"/>
    <hyperlink ref="D33" location="A124866778V" display="A124866778V" xr:uid="{3FD0F190-58CF-49FF-AC4D-22BF2EC7632F}"/>
    <hyperlink ref="D34" location="A124866830T" display="A124866830T" xr:uid="{610CF1EC-FEB4-41CD-8476-594C77E2E3DD}"/>
    <hyperlink ref="D35" location="A124866722J" display="A124866722J" xr:uid="{935466A0-BF14-4A0D-842C-67DB8CDC4EA9}"/>
    <hyperlink ref="D36" location="A124866818A" display="A124866818A" xr:uid="{6E9A482A-DDE2-4850-9521-06BEC1DFD217}"/>
    <hyperlink ref="D37" location="A124866822T" display="A124866822T" xr:uid="{1F5DA499-72DA-4DC5-8C15-1369DC3EC788}"/>
    <hyperlink ref="D38" location="A124866726T" display="A124866726T" xr:uid="{EF189172-48C2-4D46-94DE-308C92E10B8A}"/>
    <hyperlink ref="D39" location="A124866754A" display="A124866754A" xr:uid="{6CD120CD-251E-43BD-AD1A-31131D7403AD}"/>
    <hyperlink ref="D40" location="A124866782K" display="A124866782K" xr:uid="{052627F5-E271-43FF-9BE2-391086952385}"/>
    <hyperlink ref="E14" location="A124867402R" display="A124867402R" xr:uid="{8D5053CF-A4F8-45ED-806B-491217162177}"/>
    <hyperlink ref="E16" location="A124867358T" display="A124867358T" xr:uid="{BA6AC010-CE14-4DC1-B125-60730856CC1F}"/>
    <hyperlink ref="E17" location="A124867406X" display="A124867406X" xr:uid="{F46C391F-1A7F-480C-A522-895564DABE58}"/>
    <hyperlink ref="E18" location="A124867410R" display="A124867410R" xr:uid="{69136013-C1E8-4C20-8594-AE3EF236C32F}"/>
    <hyperlink ref="E19" location="A124867362J" display="A124867362J" xr:uid="{6AFFADB6-7320-4C64-B28A-3E64FCDE9BF6}"/>
    <hyperlink ref="E20" location="A124867366T" display="A124867366T" xr:uid="{C1A85DB5-9AD5-4AA0-9437-FB49DB1958DB}"/>
    <hyperlink ref="E21" location="A124867386A" display="A124867386A" xr:uid="{C71E6A4E-CA16-4273-94DC-EE4FA3032FAD}"/>
    <hyperlink ref="E22" location="A124867346J" display="A124867346J" xr:uid="{2CF775E1-636A-49EA-BE32-7667CBB60511}"/>
    <hyperlink ref="E23" location="A124867414X" display="A124867414X" xr:uid="{1E955C1D-BDC8-4A1D-8EA1-F259309E1B4E}"/>
    <hyperlink ref="E24" location="A124867390T" display="A124867390T" xr:uid="{3B516115-8915-4FB7-BD4C-FDA2CAC4F18E}"/>
    <hyperlink ref="E25" location="A124867426J" display="A124867426J" xr:uid="{35CF7341-7EB5-4BCB-A628-A2EFD0944C6C}"/>
    <hyperlink ref="E26" location="A124867350X" display="A124867350X" xr:uid="{5A107D00-E799-4AE2-92E4-FFE8595DEC17}"/>
    <hyperlink ref="E27" location="A124867318X" display="A124867318X" xr:uid="{4902A415-F752-4CE9-8841-26F7E9576CAA}"/>
    <hyperlink ref="E28" location="A124867334X" display="A124867334X" xr:uid="{7F78AE2A-CC5D-48C0-AF30-FB6F62019603}"/>
    <hyperlink ref="E30" location="A124867370J" display="A124867370J" xr:uid="{A1F9827C-4499-41D4-B944-C84892106D08}"/>
    <hyperlink ref="E31" location="A124867338J" display="A124867338J" xr:uid="{D8A26581-53F4-449F-9219-87A204A7887F}"/>
    <hyperlink ref="E32" location="A124867374T" display="A124867374T" xr:uid="{726CED58-A7F7-4123-966E-4CD4F3596481}"/>
    <hyperlink ref="E33" location="A124867378A" display="A124867378A" xr:uid="{2468CACB-E36F-4925-8CF6-A41ABF70D5AD}"/>
    <hyperlink ref="E34" location="A124867430X" display="A124867430X" xr:uid="{262FAEC7-23CF-441E-9844-FE8345BCA14A}"/>
    <hyperlink ref="E35" location="A124867322R" display="A124867322R" xr:uid="{F3E80DF4-B040-415B-B1F3-0702020482D6}"/>
    <hyperlink ref="E36" location="A124867418J" display="A124867418J" xr:uid="{B14264DE-6AF2-4E4A-A5FC-E1E7BAAD17D8}"/>
    <hyperlink ref="E37" location="A124867422X" display="A124867422X" xr:uid="{230B53FD-6379-42CD-A737-C6BC7913C526}"/>
    <hyperlink ref="E38" location="A124867326X" display="A124867326X" xr:uid="{618EB884-CEC0-4832-9C6F-82567C996FDF}"/>
    <hyperlink ref="E39" location="A124867354J" display="A124867354J" xr:uid="{268A7549-17B1-4C4E-8DA4-0603C1E8565D}"/>
    <hyperlink ref="E40" location="A124867382T" display="A124867382T" xr:uid="{CF1F1F0D-DFBA-43C4-9775-8A72BBB61D68}"/>
    <hyperlink ref="F14" location="A124867522J" display="A124867522J" xr:uid="{EE265414-8CE1-44D6-A742-202620EE577F}"/>
    <hyperlink ref="F16" location="A124867478K" display="A124867478K" xr:uid="{2E77C02A-B3F0-4343-8CF3-939A0B9AA677}"/>
    <hyperlink ref="F17" location="A124867526T" display="A124867526T" xr:uid="{9895819C-F61D-465A-A78D-2CE1A6676E14}"/>
    <hyperlink ref="F18" location="A124867530J" display="A124867530J" xr:uid="{F8C384CF-AECF-44ED-809A-94C0EE41891E}"/>
    <hyperlink ref="F19" location="A124867482A" display="A124867482A" xr:uid="{0B8C2E4E-BEF7-4AEF-9E70-908F3F0BB497}"/>
    <hyperlink ref="F20" location="A124867486K" display="A124867486K" xr:uid="{53327790-AC02-40CE-930A-A12944B0157F}"/>
    <hyperlink ref="F21" location="A124867506J" display="A124867506J" xr:uid="{5F1E11C5-977F-40A0-8D11-EE726D5D2A61}"/>
    <hyperlink ref="F22" location="A124867466A" display="A124867466A" xr:uid="{400B9919-4F33-4EE6-BCA4-DB48A2077177}"/>
    <hyperlink ref="F23" location="A124867534T" display="A124867534T" xr:uid="{E0A8692E-E895-4CEC-BD95-3C7691664F01}"/>
    <hyperlink ref="F24" location="A124867510X" display="A124867510X" xr:uid="{C3B128A2-C00D-41B7-B4DB-5519E5C11BEA}"/>
    <hyperlink ref="F25" location="A124867546A" display="A124867546A" xr:uid="{1C06ED38-1AFB-41B0-9883-B5F5B82077D6}"/>
    <hyperlink ref="F26" location="A124867470T" display="A124867470T" xr:uid="{F7ECFDD5-A0FA-46D8-AEE1-5FE822FE034E}"/>
    <hyperlink ref="F27" location="A124867438T" display="A124867438T" xr:uid="{56E39D32-AC90-45BA-A746-E40E6ABC031E}"/>
    <hyperlink ref="F28" location="A124867454T" display="A124867454T" xr:uid="{715845E9-CECC-4EEC-8909-79DAA055AE89}"/>
    <hyperlink ref="F30" location="A124867490A" display="A124867490A" xr:uid="{FE855F82-2AD7-4613-B792-D7E2CF566D08}"/>
    <hyperlink ref="F31" location="A124867458A" display="A124867458A" xr:uid="{28EA7081-7BCA-4B50-8BF4-B9FC19687F2B}"/>
    <hyperlink ref="F32" location="A124867494K" display="A124867494K" xr:uid="{FA21A9D4-B6C2-43FB-8F42-F4B365410ED8}"/>
    <hyperlink ref="F33" location="A124867498V" display="A124867498V" xr:uid="{7E09A07C-3040-411F-9D1F-7CA99226E64A}"/>
    <hyperlink ref="F34" location="A124867550T" display="A124867550T" xr:uid="{CE746D00-6C25-4213-B816-837D30F8D569}"/>
    <hyperlink ref="F35" location="A124867442J" display="A124867442J" xr:uid="{012A3BC7-1F73-48E3-A834-55A4DED4FDC5}"/>
    <hyperlink ref="F36" location="A124867538A" display="A124867538A" xr:uid="{08D0BFD4-A44F-49DA-918B-B2902B9A5893}"/>
    <hyperlink ref="F37" location="A124867542T" display="A124867542T" xr:uid="{F410CD52-AF7B-4519-AC79-A22A7C00A3B8}"/>
    <hyperlink ref="F38" location="A124867446T" display="A124867446T" xr:uid="{131A45AB-4571-4C22-840F-61E315E7DFD7}"/>
    <hyperlink ref="F39" location="A124867474A" display="A124867474A" xr:uid="{D8B039F8-FB12-424D-B179-7D11F014EFF3}"/>
    <hyperlink ref="F40" location="A124867502X" display="A124867502X" xr:uid="{FFBE18A0-1B5A-46B4-A299-EEA4EECE2D9C}"/>
    <hyperlink ref="F42" location="A124867554A" display="A124867554A" xr:uid="{B1923F0D-6142-46E4-A4D5-D2902DAAC8DF}"/>
    <hyperlink ref="F43" location="A124867450J" display="A124867450J" xr:uid="{13BA494A-2C37-4F94-B876-BFD07AC651FA}"/>
    <hyperlink ref="F44" location="A124867514J" display="A124867514J" xr:uid="{4358EB13-5233-4207-918A-22151D0AF5B6}"/>
    <hyperlink ref="F45" location="A124867518T" display="A124867518T" xr:uid="{14744B6E-38CD-4E97-8683-83DAB16B7707}"/>
    <hyperlink ref="F46" location="A124867462T" display="A124867462T" xr:uid="{E0EC94D9-7EDB-421A-8516-22A653231049}"/>
    <hyperlink ref="G14" location="A124866922A" display="A124866922A" xr:uid="{3EB98464-581C-4E43-9E7C-152D931AF470}"/>
    <hyperlink ref="G16" location="A124866878C" display="A124866878C" xr:uid="{1D7680DF-F974-4FCA-9950-F314407AB9A0}"/>
    <hyperlink ref="G17" location="A124866926K" display="A124866926K" xr:uid="{6C0A3013-2EC1-453B-A178-F90D7CA4B690}"/>
    <hyperlink ref="G18" location="A124866930A" display="A124866930A" xr:uid="{8FBC0328-8DC1-4F56-9EB1-523AB089A4FB}"/>
    <hyperlink ref="G19" location="A124866882V" display="A124866882V" xr:uid="{C0E3F559-3F81-41E4-ACB3-0C0C9D4B3107}"/>
    <hyperlink ref="G20" location="A124866886C" display="A124866886C" xr:uid="{70792298-1AA9-4709-846B-4B698B308AA9}"/>
    <hyperlink ref="G21" location="A124866906A" display="A124866906A" xr:uid="{BB871E26-6A78-40D3-ADFF-0CB6876CE0CE}"/>
    <hyperlink ref="G22" location="A124866866V" display="A124866866V" xr:uid="{8D0354B6-EFC2-4739-B7F2-880671A59649}"/>
    <hyperlink ref="G23" location="A124866934K" display="A124866934K" xr:uid="{F7059069-AC2E-488E-95F6-442F89097B05}"/>
    <hyperlink ref="G24" location="A124866910T" display="A124866910T" xr:uid="{BEC5C354-3E09-4CC4-AE36-962FE30798A7}"/>
    <hyperlink ref="G25" location="A124866946V" display="A124866946V" xr:uid="{D7D9CC5A-CF5D-42B1-AAD8-6D7ECBCCDADC}"/>
    <hyperlink ref="G26" location="A124866870K" display="A124866870K" xr:uid="{8E5AA885-1B06-4F62-B0E8-6420FAF54431}"/>
    <hyperlink ref="G27" location="A124866838K" display="A124866838K" xr:uid="{678D6491-F220-44BB-B243-28E4F8300725}"/>
    <hyperlink ref="G28" location="A124866854K" display="A124866854K" xr:uid="{4FE8FFCB-1F03-45DA-B0BE-5B967AD5F2C5}"/>
    <hyperlink ref="G30" location="A124866890V" display="A124866890V" xr:uid="{945CCF69-007A-4987-AEC1-9F127130CBFB}"/>
    <hyperlink ref="G31" location="A124866858V" display="A124866858V" xr:uid="{97A2B849-A073-4CA5-93F5-2F4AA10F90DC}"/>
    <hyperlink ref="G32" location="A124866894C" display="A124866894C" xr:uid="{71CDD489-7C5C-4445-9E32-AAC562785549}"/>
    <hyperlink ref="G33" location="A124866898L" display="A124866898L" xr:uid="{C523659B-63A3-416B-BC4F-DBA099597E43}"/>
    <hyperlink ref="G34" location="A124866950K" display="A124866950K" xr:uid="{58FB3877-6305-4008-A9DC-7EB4469162C1}"/>
    <hyperlink ref="G35" location="A124866842A" display="A124866842A" xr:uid="{4808C66D-5FE8-4209-A7AA-15206990EE36}"/>
    <hyperlink ref="G36" location="A124866938V" display="A124866938V" xr:uid="{BFF65F5D-F80B-472A-8B1C-3B30C3A6B1DA}"/>
    <hyperlink ref="G37" location="A124866942K" display="A124866942K" xr:uid="{BF3FA0E8-D1CD-4347-887E-74A0357E39B6}"/>
    <hyperlink ref="G38" location="A124866846K" display="A124866846K" xr:uid="{09999CC8-5BEA-4451-8510-B5DEB500159D}"/>
    <hyperlink ref="G39" location="A124866874V" display="A124866874V" xr:uid="{12E79852-E190-4D7B-A231-208BAF381D12}"/>
    <hyperlink ref="G40" location="A124866902T" display="A124866902T" xr:uid="{D03090A5-2367-4F88-B6C0-9F2DA0681BAE}"/>
    <hyperlink ref="G42" location="A124866954V" display="A124866954V" xr:uid="{85D490C2-3267-4F30-833B-1135136B6DFB}"/>
    <hyperlink ref="G43" location="A124866850A" display="A124866850A" xr:uid="{9A1F4AEC-99CE-47B1-87F0-A2E2F6C2390B}"/>
    <hyperlink ref="G44" location="A124866914A" display="A124866914A" xr:uid="{7A2863E9-55AC-40D9-8350-CA5A52CC2FAA}"/>
    <hyperlink ref="G45" location="A124866918K" display="A124866918K" xr:uid="{3F0658A4-436E-4306-9B4E-12BBBA37A5CC}"/>
    <hyperlink ref="G46" location="A124866862K" display="A124866862K" xr:uid="{0FD23D09-C4A4-44E6-A21E-31E8E59B965B}"/>
    <hyperlink ref="H14" location="A124867042W" display="A124867042W" xr:uid="{77BA038F-204B-4838-ADE0-4E5AD26A8988}"/>
    <hyperlink ref="H16" location="A124866998W" display="A124866998W" xr:uid="{1362D69F-6CE6-412F-A986-D3B162572DD1}"/>
    <hyperlink ref="H17" location="A124867046F" display="A124867046F" xr:uid="{D1C5FD3B-6FB2-4A98-A92E-D7EC5D66392D}"/>
    <hyperlink ref="H18" location="A124867050W" display="A124867050W" xr:uid="{FE1EC081-D942-4E3C-AF69-637511A09A38}"/>
    <hyperlink ref="H19" location="A124867002C" display="A124867002C" xr:uid="{A3DA9B2F-8BC4-4E6A-B46C-FC32FE237DA0}"/>
    <hyperlink ref="H20" location="A124867006L" display="A124867006L" xr:uid="{DE5A7E16-A5E7-4270-A6E1-2F53D33F1196}"/>
    <hyperlink ref="H21" location="A124867026W" display="A124867026W" xr:uid="{DAB6CD21-191D-4126-95CC-20AC139D564D}"/>
    <hyperlink ref="H22" location="A124866986L" display="A124866986L" xr:uid="{EEEAA929-BF73-4264-A13D-C987228B02F7}"/>
    <hyperlink ref="H23" location="A124867054F" display="A124867054F" xr:uid="{107AF1DE-9CCE-45CB-80B4-53E8D242D286}"/>
    <hyperlink ref="H24" location="A124867030L" display="A124867030L" xr:uid="{57D605F0-90D6-4B89-A611-FFC473991E27}"/>
    <hyperlink ref="H25" location="A124867066R" display="A124867066R" xr:uid="{178B8D83-AF98-44FE-9D6C-45082F20F338}"/>
    <hyperlink ref="H26" location="A124866990C" display="A124866990C" xr:uid="{720B2D70-8F80-4605-80E3-E315AD78CEE0}"/>
    <hyperlink ref="H27" location="A124866958C" display="A124866958C" xr:uid="{2FDACEAC-2172-4122-A1AC-D4E58FE4AF73}"/>
    <hyperlink ref="H28" location="A124866974C" display="A124866974C" xr:uid="{6682BF1F-4973-4F8B-9A40-56FACECD4365}"/>
    <hyperlink ref="H30" location="A124867010C" display="A124867010C" xr:uid="{75E26C16-F199-4BC1-BE7A-69C121D302BC}"/>
    <hyperlink ref="H31" location="A124866978L" display="A124866978L" xr:uid="{84173AA2-0DBB-438A-A7D3-6D65B0211FEF}"/>
    <hyperlink ref="H32" location="A124867014L" display="A124867014L" xr:uid="{9F50811C-A087-47E3-852C-B47CE6B4CE08}"/>
    <hyperlink ref="H33" location="A124867018W" display="A124867018W" xr:uid="{DE50CE24-5A5E-477E-8C17-085350D5AF6D}"/>
    <hyperlink ref="H34" location="A124867070F" display="A124867070F" xr:uid="{352CA8F7-58DA-4A0A-8B6E-62A8AB0BF3AE}"/>
    <hyperlink ref="H35" location="A124866962V" display="A124866962V" xr:uid="{1E1F9D8F-00B3-41EB-BA39-990DF019E391}"/>
    <hyperlink ref="H36" location="A124867058R" display="A124867058R" xr:uid="{7304B392-9F25-460B-8FBB-A1FA29F1A985}"/>
    <hyperlink ref="H37" location="A124867062F" display="A124867062F" xr:uid="{A87DB8A9-890C-4E9E-A879-83E0C95FC9F8}"/>
    <hyperlink ref="H38" location="A124866966C" display="A124866966C" xr:uid="{68E5D0ED-9C26-474E-9E5A-31FE0A9818CF}"/>
    <hyperlink ref="H39" location="A124866994L" display="A124866994L" xr:uid="{DDDB3ADB-4481-407B-9A20-4CBA738B8974}"/>
    <hyperlink ref="H40" location="A124867022L" display="A124867022L" xr:uid="{E1EFE98D-81E4-4F99-AD76-F9E65ED465AD}"/>
    <hyperlink ref="H42" location="A124867074R" display="A124867074R" xr:uid="{DCE6C6E0-4738-4CBD-8C67-B3B5E52C14CC}"/>
    <hyperlink ref="H43" location="A124866970V" display="A124866970V" xr:uid="{9908D92F-EC64-443E-8BA0-17BB120921E5}"/>
    <hyperlink ref="H44" location="A124867034W" display="A124867034W" xr:uid="{04A21835-81A2-4BE8-AFD2-2E7225AAA2AF}"/>
    <hyperlink ref="H45" location="A124867038F" display="A124867038F" xr:uid="{351499B1-3558-422E-A0C0-3432EDB04A3B}"/>
    <hyperlink ref="H46" location="A124866982C" display="A124866982C" xr:uid="{687BDDCD-2128-4908-B822-C88C75223487}"/>
    <hyperlink ref="I14" location="A124867162R" display="A124867162R" xr:uid="{9A968A6A-F78B-482D-9477-7EC0D4536F75}"/>
    <hyperlink ref="I16" location="A124867118F" display="A124867118F" xr:uid="{A50E0C0D-C0F2-4F3D-9743-035AD8553B04}"/>
    <hyperlink ref="I17" location="A124867166X" display="A124867166X" xr:uid="{C4665DE5-F525-4E77-BAE5-5EBBEF7B5589}"/>
    <hyperlink ref="I18" location="A124867170R" display="A124867170R" xr:uid="{0561D0BA-ABBC-48B1-B1E8-82B040A1B35A}"/>
    <hyperlink ref="I19" location="A124867122W" display="A124867122W" xr:uid="{9F026862-2D13-4122-B78A-2266C06C2684}"/>
    <hyperlink ref="I20" location="A124867126F" display="A124867126F" xr:uid="{0ED0A73B-3C98-4F32-93FF-92B6EA7B2226}"/>
    <hyperlink ref="I21" location="A124867146R" display="A124867146R" xr:uid="{989AF3FD-57EE-4A66-A42C-081506D25617}"/>
    <hyperlink ref="I22" location="A124867106W" display="A124867106W" xr:uid="{EC097614-4384-4DD3-9C99-F7E450CB228C}"/>
    <hyperlink ref="I23" location="A124867174X" display="A124867174X" xr:uid="{6A6D2D24-131C-4734-926C-CCED381DE02A}"/>
    <hyperlink ref="I24" location="A124867150F" display="A124867150F" xr:uid="{E4D6EB35-9642-456A-8394-06DC68CC6E57}"/>
    <hyperlink ref="I25" location="A124867186J" display="A124867186J" xr:uid="{B1CA83D0-FE5F-4A5C-B2E4-0DAB785C13DD}"/>
    <hyperlink ref="I26" location="A124867110L" display="A124867110L" xr:uid="{CB4BAE4F-DDA5-4A1B-9E8C-A8303F56E309}"/>
    <hyperlink ref="I27" location="A124867078X" display="A124867078X" xr:uid="{AB480E1A-0A4E-41B7-9B45-7107FFC5E4B1}"/>
    <hyperlink ref="I28" location="A124867094X" display="A124867094X" xr:uid="{8F0D63D0-C6AF-45F0-B001-6309B14A14D8}"/>
    <hyperlink ref="I30" location="A124867130W" display="A124867130W" xr:uid="{251AE9C4-1755-4D76-8EF0-EE0EACBE60E6}"/>
    <hyperlink ref="I31" location="A124867098J" display="A124867098J" xr:uid="{C5C3A430-CA6B-4765-928C-2D983872E0CB}"/>
    <hyperlink ref="I32" location="A124867134F" display="A124867134F" xr:uid="{507C0CCA-E63C-4980-A694-A10F2BAAC041}"/>
    <hyperlink ref="I33" location="A124867138R" display="A124867138R" xr:uid="{D298FA3E-F8BD-46F8-A2A4-AC9A66BDB3D6}"/>
    <hyperlink ref="I34" location="A124867190X" display="A124867190X" xr:uid="{C25551DC-44F6-4846-8B5E-C5EF3A9C51BF}"/>
    <hyperlink ref="I35" location="A124867082R" display="A124867082R" xr:uid="{417C7B33-9040-4337-B158-688C24136B6E}"/>
    <hyperlink ref="I36" location="A124867178J" display="A124867178J" xr:uid="{02184968-1C59-45A0-AA2F-37A9CD2B3709}"/>
    <hyperlink ref="I37" location="A124867182X" display="A124867182X" xr:uid="{8CE5F4FD-71C7-4623-8739-CD9812F971EB}"/>
    <hyperlink ref="I38" location="A124867086X" display="A124867086X" xr:uid="{B02EE8B2-CBE5-4CBF-90C3-B039EB63329C}"/>
    <hyperlink ref="I39" location="A124867114W" display="A124867114W" xr:uid="{DAB31067-6C3D-465E-83BE-28F273818511}"/>
    <hyperlink ref="I40" location="A124867142F" display="A124867142F" xr:uid="{EA06BB0B-AC32-4171-A08A-F00143D853E4}"/>
    <hyperlink ref="I42" location="A124867194J" display="A124867194J" xr:uid="{A5A37D76-84D8-460E-8639-4BD38D6F31CC}"/>
    <hyperlink ref="I43" location="A124867090R" display="A124867090R" xr:uid="{30B92AF2-FE26-40A8-8DDD-7650519DE3E0}"/>
    <hyperlink ref="I44" location="A124867154R" display="A124867154R" xr:uid="{B328E748-B050-4BFA-9F3C-776796EB109F}"/>
    <hyperlink ref="I45" location="A124867158X" display="A124867158X" xr:uid="{3CD3DB4E-4003-4F05-874E-C08503503983}"/>
    <hyperlink ref="I46" location="A124867102L" display="A124867102L" xr:uid="{73BDCEF7-138D-44A0-8BDE-1B48E480A1FE}"/>
    <hyperlink ref="B49" r:id="rId1" display="© Commonwealth of Australia 2015" xr:uid="{ED43D911-9398-4ADC-93C1-12798024AA84}"/>
  </hyperlinks>
  <pageMargins left="0.74803149606299213" right="0.74803149606299213" top="0.98425196850393704" bottom="0.98425196850393704" header="0.51181102362204722" footer="0.51181102362204722"/>
  <pageSetup paperSize="8" scale="62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3"/>
  <sheetViews>
    <sheetView showGridLines="0" workbookViewId="0">
      <pane ySplit="11" topLeftCell="A12" activePane="bottomLeft" state="frozen"/>
      <selection pane="bottomLeft" activeCell="A12" sqref="A12"/>
    </sheetView>
  </sheetViews>
  <sheetFormatPr defaultColWidth="7.7109375" defaultRowHeight="11.25"/>
  <cols>
    <col min="1" max="1" width="17.85546875" style="10" customWidth="1"/>
    <col min="2" max="2" width="19.140625" style="10" customWidth="1"/>
    <col min="3" max="3" width="30.7109375" style="10" customWidth="1"/>
    <col min="4" max="4" width="7.7109375" style="10"/>
    <col min="5" max="5" width="11" style="10" bestFit="1" customWidth="1"/>
    <col min="6" max="11" width="7.7109375" style="10"/>
    <col min="12" max="12" width="9.7109375" style="10" customWidth="1"/>
    <col min="13" max="25" width="7.7109375" style="10"/>
    <col min="26" max="26" width="7.7109375" style="10" customWidth="1"/>
    <col min="27" max="16384" width="7.7109375" style="10"/>
  </cols>
  <sheetData>
    <row r="2" spans="1:13" ht="12.75">
      <c r="B2" s="12" t="s">
        <v>385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75">
      <c r="B5" s="13" t="s">
        <v>386</v>
      </c>
    </row>
    <row r="6" spans="1:13" ht="15.75" customHeight="1">
      <c r="B6" s="60" t="s">
        <v>387</v>
      </c>
      <c r="C6" s="60"/>
      <c r="D6" s="60"/>
      <c r="E6" s="60"/>
      <c r="F6" s="60"/>
      <c r="G6" s="60"/>
      <c r="H6" s="60"/>
      <c r="I6" s="60"/>
      <c r="J6" s="60"/>
      <c r="K6" s="60"/>
      <c r="L6" s="60"/>
    </row>
    <row r="8" spans="1:13" ht="15">
      <c r="D8" s="14" t="s">
        <v>388</v>
      </c>
    </row>
    <row r="9" spans="1:13" s="15" customFormat="1"/>
    <row r="10" spans="1:13" ht="22.5" customHeight="1">
      <c r="A10" s="16" t="s">
        <v>389</v>
      </c>
      <c r="B10" s="16"/>
      <c r="C10" s="16"/>
      <c r="D10" s="16" t="s">
        <v>173</v>
      </c>
      <c r="E10" s="16" t="s">
        <v>180</v>
      </c>
      <c r="F10" s="16" t="s">
        <v>177</v>
      </c>
      <c r="G10" s="16" t="s">
        <v>178</v>
      </c>
      <c r="H10" s="16" t="s">
        <v>390</v>
      </c>
      <c r="I10" s="16" t="s">
        <v>172</v>
      </c>
      <c r="J10" s="16" t="s">
        <v>174</v>
      </c>
      <c r="K10" s="16" t="s">
        <v>391</v>
      </c>
      <c r="L10" s="16" t="s">
        <v>176</v>
      </c>
    </row>
    <row r="12" spans="1:13">
      <c r="A12" s="10" t="s">
        <v>0</v>
      </c>
      <c r="D12" s="10" t="s">
        <v>182</v>
      </c>
      <c r="E12" s="17" t="s">
        <v>185</v>
      </c>
      <c r="F12" s="9">
        <v>38504</v>
      </c>
      <c r="G12" s="9">
        <v>44713</v>
      </c>
      <c r="H12" s="10">
        <v>28</v>
      </c>
      <c r="I12" s="18" t="s">
        <v>181</v>
      </c>
      <c r="J12" s="10" t="s">
        <v>183</v>
      </c>
      <c r="K12" s="10" t="s">
        <v>184</v>
      </c>
      <c r="L12" s="10" t="s">
        <v>393</v>
      </c>
    </row>
    <row r="13" spans="1:13">
      <c r="A13" s="10" t="s">
        <v>1</v>
      </c>
      <c r="D13" s="10" t="s">
        <v>182</v>
      </c>
      <c r="E13" s="17" t="s">
        <v>186</v>
      </c>
      <c r="F13" s="9">
        <v>38504</v>
      </c>
      <c r="G13" s="9">
        <v>44713</v>
      </c>
      <c r="H13" s="10">
        <v>28</v>
      </c>
      <c r="I13" s="18" t="s">
        <v>181</v>
      </c>
      <c r="J13" s="10" t="s">
        <v>183</v>
      </c>
      <c r="K13" s="10" t="s">
        <v>184</v>
      </c>
      <c r="L13" s="10" t="s">
        <v>393</v>
      </c>
    </row>
    <row r="14" spans="1:13">
      <c r="A14" s="10" t="s">
        <v>2</v>
      </c>
      <c r="D14" s="10" t="s">
        <v>182</v>
      </c>
      <c r="E14" s="17" t="s">
        <v>187</v>
      </c>
      <c r="F14" s="9">
        <v>38504</v>
      </c>
      <c r="G14" s="9">
        <v>44713</v>
      </c>
      <c r="H14" s="10">
        <v>28</v>
      </c>
      <c r="I14" s="18" t="s">
        <v>181</v>
      </c>
      <c r="J14" s="10" t="s">
        <v>183</v>
      </c>
      <c r="K14" s="10" t="s">
        <v>184</v>
      </c>
      <c r="L14" s="10" t="s">
        <v>393</v>
      </c>
    </row>
    <row r="15" spans="1:13">
      <c r="A15" s="10" t="s">
        <v>3</v>
      </c>
      <c r="D15" s="10" t="s">
        <v>182</v>
      </c>
      <c r="E15" s="17" t="s">
        <v>188</v>
      </c>
      <c r="F15" s="9">
        <v>38504</v>
      </c>
      <c r="G15" s="9">
        <v>44713</v>
      </c>
      <c r="H15" s="10">
        <v>28</v>
      </c>
      <c r="I15" s="18" t="s">
        <v>181</v>
      </c>
      <c r="J15" s="10" t="s">
        <v>183</v>
      </c>
      <c r="K15" s="10" t="s">
        <v>184</v>
      </c>
      <c r="L15" s="10" t="s">
        <v>393</v>
      </c>
    </row>
    <row r="16" spans="1:13">
      <c r="A16" s="10" t="s">
        <v>4</v>
      </c>
      <c r="D16" s="10" t="s">
        <v>182</v>
      </c>
      <c r="E16" s="17" t="s">
        <v>189</v>
      </c>
      <c r="F16" s="9">
        <v>38504</v>
      </c>
      <c r="G16" s="9">
        <v>44713</v>
      </c>
      <c r="H16" s="10">
        <v>28</v>
      </c>
      <c r="I16" s="18" t="s">
        <v>181</v>
      </c>
      <c r="J16" s="10" t="s">
        <v>183</v>
      </c>
      <c r="K16" s="10" t="s">
        <v>184</v>
      </c>
      <c r="L16" s="10" t="s">
        <v>393</v>
      </c>
    </row>
    <row r="17" spans="1:12">
      <c r="A17" s="10" t="s">
        <v>5</v>
      </c>
      <c r="D17" s="10" t="s">
        <v>182</v>
      </c>
      <c r="E17" s="17" t="s">
        <v>190</v>
      </c>
      <c r="F17" s="9">
        <v>38504</v>
      </c>
      <c r="G17" s="9">
        <v>44713</v>
      </c>
      <c r="H17" s="10">
        <v>28</v>
      </c>
      <c r="I17" s="18" t="s">
        <v>181</v>
      </c>
      <c r="J17" s="10" t="s">
        <v>183</v>
      </c>
      <c r="K17" s="10" t="s">
        <v>184</v>
      </c>
      <c r="L17" s="10" t="s">
        <v>393</v>
      </c>
    </row>
    <row r="18" spans="1:12">
      <c r="A18" s="10" t="s">
        <v>6</v>
      </c>
      <c r="D18" s="10" t="s">
        <v>182</v>
      </c>
      <c r="E18" s="17" t="s">
        <v>191</v>
      </c>
      <c r="F18" s="9">
        <v>38504</v>
      </c>
      <c r="G18" s="9">
        <v>44713</v>
      </c>
      <c r="H18" s="10">
        <v>28</v>
      </c>
      <c r="I18" s="18" t="s">
        <v>181</v>
      </c>
      <c r="J18" s="10" t="s">
        <v>183</v>
      </c>
      <c r="K18" s="10" t="s">
        <v>184</v>
      </c>
      <c r="L18" s="10" t="s">
        <v>393</v>
      </c>
    </row>
    <row r="19" spans="1:12">
      <c r="A19" s="10" t="s">
        <v>7</v>
      </c>
      <c r="D19" s="10" t="s">
        <v>182</v>
      </c>
      <c r="E19" s="17" t="s">
        <v>192</v>
      </c>
      <c r="F19" s="9">
        <v>38504</v>
      </c>
      <c r="G19" s="9">
        <v>44713</v>
      </c>
      <c r="H19" s="10">
        <v>28</v>
      </c>
      <c r="I19" s="18" t="s">
        <v>181</v>
      </c>
      <c r="J19" s="10" t="s">
        <v>183</v>
      </c>
      <c r="K19" s="10" t="s">
        <v>184</v>
      </c>
      <c r="L19" s="10" t="s">
        <v>393</v>
      </c>
    </row>
    <row r="20" spans="1:12">
      <c r="A20" s="10" t="s">
        <v>8</v>
      </c>
      <c r="D20" s="10" t="s">
        <v>182</v>
      </c>
      <c r="E20" s="17" t="s">
        <v>193</v>
      </c>
      <c r="F20" s="9">
        <v>38504</v>
      </c>
      <c r="G20" s="9">
        <v>44713</v>
      </c>
      <c r="H20" s="10">
        <v>28</v>
      </c>
      <c r="I20" s="18" t="s">
        <v>181</v>
      </c>
      <c r="J20" s="10" t="s">
        <v>183</v>
      </c>
      <c r="K20" s="10" t="s">
        <v>184</v>
      </c>
      <c r="L20" s="10" t="s">
        <v>393</v>
      </c>
    </row>
    <row r="21" spans="1:12">
      <c r="A21" s="10" t="s">
        <v>9</v>
      </c>
      <c r="D21" s="10" t="s">
        <v>182</v>
      </c>
      <c r="E21" s="17" t="s">
        <v>194</v>
      </c>
      <c r="F21" s="9">
        <v>38504</v>
      </c>
      <c r="G21" s="9">
        <v>44713</v>
      </c>
      <c r="H21" s="10">
        <v>28</v>
      </c>
      <c r="I21" s="18" t="s">
        <v>181</v>
      </c>
      <c r="J21" s="10" t="s">
        <v>183</v>
      </c>
      <c r="K21" s="10" t="s">
        <v>184</v>
      </c>
      <c r="L21" s="10" t="s">
        <v>393</v>
      </c>
    </row>
    <row r="22" spans="1:12">
      <c r="A22" s="10" t="s">
        <v>10</v>
      </c>
      <c r="D22" s="10" t="s">
        <v>182</v>
      </c>
      <c r="E22" s="17" t="s">
        <v>195</v>
      </c>
      <c r="F22" s="9">
        <v>38504</v>
      </c>
      <c r="G22" s="9">
        <v>44713</v>
      </c>
      <c r="H22" s="10">
        <v>28</v>
      </c>
      <c r="I22" s="18" t="s">
        <v>181</v>
      </c>
      <c r="J22" s="10" t="s">
        <v>183</v>
      </c>
      <c r="K22" s="10" t="s">
        <v>184</v>
      </c>
      <c r="L22" s="10" t="s">
        <v>393</v>
      </c>
    </row>
    <row r="23" spans="1:12">
      <c r="A23" s="10" t="s">
        <v>11</v>
      </c>
      <c r="D23" s="10" t="s">
        <v>182</v>
      </c>
      <c r="E23" s="17" t="s">
        <v>196</v>
      </c>
      <c r="F23" s="9">
        <v>38504</v>
      </c>
      <c r="G23" s="9">
        <v>44713</v>
      </c>
      <c r="H23" s="10">
        <v>28</v>
      </c>
      <c r="I23" s="18" t="s">
        <v>181</v>
      </c>
      <c r="J23" s="10" t="s">
        <v>183</v>
      </c>
      <c r="K23" s="10" t="s">
        <v>184</v>
      </c>
      <c r="L23" s="10" t="s">
        <v>393</v>
      </c>
    </row>
    <row r="24" spans="1:12">
      <c r="A24" s="10" t="s">
        <v>12</v>
      </c>
      <c r="D24" s="10" t="s">
        <v>182</v>
      </c>
      <c r="E24" s="17" t="s">
        <v>197</v>
      </c>
      <c r="F24" s="9">
        <v>38504</v>
      </c>
      <c r="G24" s="9">
        <v>44713</v>
      </c>
      <c r="H24" s="10">
        <v>28</v>
      </c>
      <c r="I24" s="18" t="s">
        <v>181</v>
      </c>
      <c r="J24" s="10" t="s">
        <v>183</v>
      </c>
      <c r="K24" s="10" t="s">
        <v>184</v>
      </c>
      <c r="L24" s="10" t="s">
        <v>393</v>
      </c>
    </row>
    <row r="25" spans="1:12">
      <c r="A25" s="10" t="s">
        <v>13</v>
      </c>
      <c r="D25" s="10" t="s">
        <v>182</v>
      </c>
      <c r="E25" s="17" t="s">
        <v>198</v>
      </c>
      <c r="F25" s="9">
        <v>38504</v>
      </c>
      <c r="G25" s="9">
        <v>44713</v>
      </c>
      <c r="H25" s="10">
        <v>28</v>
      </c>
      <c r="I25" s="18" t="s">
        <v>181</v>
      </c>
      <c r="J25" s="10" t="s">
        <v>183</v>
      </c>
      <c r="K25" s="10" t="s">
        <v>184</v>
      </c>
      <c r="L25" s="10" t="s">
        <v>393</v>
      </c>
    </row>
    <row r="26" spans="1:12">
      <c r="A26" s="10" t="s">
        <v>14</v>
      </c>
      <c r="D26" s="10" t="s">
        <v>182</v>
      </c>
      <c r="E26" s="17" t="s">
        <v>199</v>
      </c>
      <c r="F26" s="9">
        <v>38504</v>
      </c>
      <c r="G26" s="9">
        <v>44713</v>
      </c>
      <c r="H26" s="10">
        <v>28</v>
      </c>
      <c r="I26" s="18" t="s">
        <v>181</v>
      </c>
      <c r="J26" s="10" t="s">
        <v>183</v>
      </c>
      <c r="K26" s="10" t="s">
        <v>184</v>
      </c>
      <c r="L26" s="10" t="s">
        <v>393</v>
      </c>
    </row>
    <row r="27" spans="1:12">
      <c r="A27" s="10" t="s">
        <v>15</v>
      </c>
      <c r="D27" s="10" t="s">
        <v>182</v>
      </c>
      <c r="E27" s="17" t="s">
        <v>200</v>
      </c>
      <c r="F27" s="9">
        <v>38504</v>
      </c>
      <c r="G27" s="9">
        <v>44713</v>
      </c>
      <c r="H27" s="10">
        <v>28</v>
      </c>
      <c r="I27" s="18" t="s">
        <v>181</v>
      </c>
      <c r="J27" s="10" t="s">
        <v>183</v>
      </c>
      <c r="K27" s="10" t="s">
        <v>184</v>
      </c>
      <c r="L27" s="10" t="s">
        <v>393</v>
      </c>
    </row>
    <row r="28" spans="1:12">
      <c r="A28" s="10" t="s">
        <v>16</v>
      </c>
      <c r="D28" s="10" t="s">
        <v>182</v>
      </c>
      <c r="E28" s="17" t="s">
        <v>201</v>
      </c>
      <c r="F28" s="9">
        <v>38504</v>
      </c>
      <c r="G28" s="9">
        <v>44713</v>
      </c>
      <c r="H28" s="10">
        <v>28</v>
      </c>
      <c r="I28" s="18" t="s">
        <v>181</v>
      </c>
      <c r="J28" s="10" t="s">
        <v>183</v>
      </c>
      <c r="K28" s="10" t="s">
        <v>184</v>
      </c>
      <c r="L28" s="10" t="s">
        <v>393</v>
      </c>
    </row>
    <row r="29" spans="1:12">
      <c r="A29" s="10" t="s">
        <v>17</v>
      </c>
      <c r="D29" s="10" t="s">
        <v>182</v>
      </c>
      <c r="E29" s="17" t="s">
        <v>202</v>
      </c>
      <c r="F29" s="9">
        <v>38504</v>
      </c>
      <c r="G29" s="9">
        <v>44713</v>
      </c>
      <c r="H29" s="10">
        <v>28</v>
      </c>
      <c r="I29" s="18" t="s">
        <v>181</v>
      </c>
      <c r="J29" s="10" t="s">
        <v>183</v>
      </c>
      <c r="K29" s="10" t="s">
        <v>184</v>
      </c>
      <c r="L29" s="10" t="s">
        <v>393</v>
      </c>
    </row>
    <row r="30" spans="1:12">
      <c r="A30" s="10" t="s">
        <v>18</v>
      </c>
      <c r="D30" s="10" t="s">
        <v>182</v>
      </c>
      <c r="E30" s="17" t="s">
        <v>203</v>
      </c>
      <c r="F30" s="9">
        <v>38504</v>
      </c>
      <c r="G30" s="9">
        <v>44713</v>
      </c>
      <c r="H30" s="10">
        <v>28</v>
      </c>
      <c r="I30" s="18" t="s">
        <v>181</v>
      </c>
      <c r="J30" s="10" t="s">
        <v>183</v>
      </c>
      <c r="K30" s="10" t="s">
        <v>184</v>
      </c>
      <c r="L30" s="10" t="s">
        <v>393</v>
      </c>
    </row>
    <row r="31" spans="1:12">
      <c r="A31" s="10" t="s">
        <v>16</v>
      </c>
      <c r="D31" s="10" t="s">
        <v>182</v>
      </c>
      <c r="E31" s="17" t="s">
        <v>204</v>
      </c>
      <c r="F31" s="9">
        <v>38504</v>
      </c>
      <c r="G31" s="9">
        <v>44713</v>
      </c>
      <c r="H31" s="10">
        <v>28</v>
      </c>
      <c r="I31" s="18" t="s">
        <v>181</v>
      </c>
      <c r="J31" s="10" t="s">
        <v>183</v>
      </c>
      <c r="K31" s="10" t="s">
        <v>184</v>
      </c>
      <c r="L31" s="10" t="s">
        <v>393</v>
      </c>
    </row>
    <row r="32" spans="1:12">
      <c r="A32" s="10" t="s">
        <v>17</v>
      </c>
      <c r="D32" s="10" t="s">
        <v>182</v>
      </c>
      <c r="E32" s="17" t="s">
        <v>205</v>
      </c>
      <c r="F32" s="9">
        <v>38504</v>
      </c>
      <c r="G32" s="9">
        <v>44713</v>
      </c>
      <c r="H32" s="10">
        <v>28</v>
      </c>
      <c r="I32" s="18" t="s">
        <v>181</v>
      </c>
      <c r="J32" s="10" t="s">
        <v>183</v>
      </c>
      <c r="K32" s="10" t="s">
        <v>184</v>
      </c>
      <c r="L32" s="10" t="s">
        <v>393</v>
      </c>
    </row>
    <row r="33" spans="1:12">
      <c r="A33" s="10" t="s">
        <v>19</v>
      </c>
      <c r="D33" s="10" t="s">
        <v>182</v>
      </c>
      <c r="E33" s="17" t="s">
        <v>206</v>
      </c>
      <c r="F33" s="9">
        <v>38504</v>
      </c>
      <c r="G33" s="9">
        <v>44713</v>
      </c>
      <c r="H33" s="10">
        <v>28</v>
      </c>
      <c r="I33" s="18" t="s">
        <v>181</v>
      </c>
      <c r="J33" s="10" t="s">
        <v>183</v>
      </c>
      <c r="K33" s="10" t="s">
        <v>184</v>
      </c>
      <c r="L33" s="10" t="s">
        <v>393</v>
      </c>
    </row>
    <row r="34" spans="1:12">
      <c r="A34" s="10" t="s">
        <v>16</v>
      </c>
      <c r="D34" s="10" t="s">
        <v>182</v>
      </c>
      <c r="E34" s="17" t="s">
        <v>207</v>
      </c>
      <c r="F34" s="9">
        <v>38504</v>
      </c>
      <c r="G34" s="9">
        <v>44713</v>
      </c>
      <c r="H34" s="10">
        <v>28</v>
      </c>
      <c r="I34" s="18" t="s">
        <v>181</v>
      </c>
      <c r="J34" s="10" t="s">
        <v>183</v>
      </c>
      <c r="K34" s="10" t="s">
        <v>184</v>
      </c>
      <c r="L34" s="10" t="s">
        <v>393</v>
      </c>
    </row>
    <row r="35" spans="1:12">
      <c r="A35" s="10" t="s">
        <v>17</v>
      </c>
      <c r="D35" s="10" t="s">
        <v>182</v>
      </c>
      <c r="E35" s="17" t="s">
        <v>208</v>
      </c>
      <c r="F35" s="9">
        <v>38504</v>
      </c>
      <c r="G35" s="9">
        <v>44713</v>
      </c>
      <c r="H35" s="10">
        <v>28</v>
      </c>
      <c r="I35" s="18" t="s">
        <v>181</v>
      </c>
      <c r="J35" s="10" t="s">
        <v>183</v>
      </c>
      <c r="K35" s="10" t="s">
        <v>184</v>
      </c>
      <c r="L35" s="10" t="s">
        <v>393</v>
      </c>
    </row>
    <row r="36" spans="1:12">
      <c r="A36" s="10" t="s">
        <v>20</v>
      </c>
      <c r="D36" s="10" t="s">
        <v>182</v>
      </c>
      <c r="E36" s="17" t="s">
        <v>209</v>
      </c>
      <c r="F36" s="9">
        <v>38504</v>
      </c>
      <c r="G36" s="9">
        <v>44713</v>
      </c>
      <c r="H36" s="10">
        <v>28</v>
      </c>
      <c r="I36" s="18" t="s">
        <v>181</v>
      </c>
      <c r="J36" s="10" t="s">
        <v>183</v>
      </c>
      <c r="K36" s="10" t="s">
        <v>184</v>
      </c>
      <c r="L36" s="10" t="s">
        <v>393</v>
      </c>
    </row>
    <row r="37" spans="1:12">
      <c r="A37" s="10" t="s">
        <v>21</v>
      </c>
      <c r="D37" s="10" t="s">
        <v>182</v>
      </c>
      <c r="E37" s="17" t="s">
        <v>210</v>
      </c>
      <c r="F37" s="9">
        <v>38504</v>
      </c>
      <c r="G37" s="9">
        <v>44713</v>
      </c>
      <c r="H37" s="10">
        <v>28</v>
      </c>
      <c r="I37" s="18" t="s">
        <v>181</v>
      </c>
      <c r="J37" s="10" t="s">
        <v>183</v>
      </c>
      <c r="K37" s="10" t="s">
        <v>184</v>
      </c>
      <c r="L37" s="10" t="s">
        <v>393</v>
      </c>
    </row>
    <row r="38" spans="1:12">
      <c r="A38" s="10" t="s">
        <v>22</v>
      </c>
      <c r="D38" s="10" t="s">
        <v>182</v>
      </c>
      <c r="E38" s="17" t="s">
        <v>211</v>
      </c>
      <c r="F38" s="9">
        <v>38504</v>
      </c>
      <c r="G38" s="9">
        <v>44713</v>
      </c>
      <c r="H38" s="10">
        <v>28</v>
      </c>
      <c r="I38" s="18" t="s">
        <v>181</v>
      </c>
      <c r="J38" s="10" t="s">
        <v>183</v>
      </c>
      <c r="K38" s="10" t="s">
        <v>184</v>
      </c>
      <c r="L38" s="10" t="s">
        <v>393</v>
      </c>
    </row>
    <row r="39" spans="1:12">
      <c r="A39" s="10" t="s">
        <v>23</v>
      </c>
      <c r="D39" s="10" t="s">
        <v>182</v>
      </c>
      <c r="E39" s="17" t="s">
        <v>212</v>
      </c>
      <c r="F39" s="9">
        <v>38504</v>
      </c>
      <c r="G39" s="9">
        <v>44713</v>
      </c>
      <c r="H39" s="10">
        <v>28</v>
      </c>
      <c r="I39" s="18" t="s">
        <v>181</v>
      </c>
      <c r="J39" s="10" t="s">
        <v>183</v>
      </c>
      <c r="K39" s="10" t="s">
        <v>184</v>
      </c>
      <c r="L39" s="10" t="s">
        <v>393</v>
      </c>
    </row>
    <row r="40" spans="1:12">
      <c r="A40" s="10" t="s">
        <v>24</v>
      </c>
      <c r="D40" s="10" t="s">
        <v>182</v>
      </c>
      <c r="E40" s="17" t="s">
        <v>213</v>
      </c>
      <c r="F40" s="9">
        <v>38504</v>
      </c>
      <c r="G40" s="9">
        <v>44713</v>
      </c>
      <c r="H40" s="10">
        <v>28</v>
      </c>
      <c r="I40" s="18" t="s">
        <v>181</v>
      </c>
      <c r="J40" s="10" t="s">
        <v>183</v>
      </c>
      <c r="K40" s="10" t="s">
        <v>184</v>
      </c>
      <c r="L40" s="10" t="s">
        <v>393</v>
      </c>
    </row>
    <row r="41" spans="1:12">
      <c r="A41" s="10" t="s">
        <v>25</v>
      </c>
      <c r="D41" s="10" t="s">
        <v>182</v>
      </c>
      <c r="E41" s="17" t="s">
        <v>214</v>
      </c>
      <c r="F41" s="9">
        <v>38504</v>
      </c>
      <c r="G41" s="9">
        <v>44713</v>
      </c>
      <c r="H41" s="10">
        <v>28</v>
      </c>
      <c r="I41" s="18" t="s">
        <v>181</v>
      </c>
      <c r="J41" s="10" t="s">
        <v>183</v>
      </c>
      <c r="K41" s="10" t="s">
        <v>184</v>
      </c>
      <c r="L41" s="10" t="s">
        <v>393</v>
      </c>
    </row>
    <row r="42" spans="1:12">
      <c r="A42" s="10" t="s">
        <v>26</v>
      </c>
      <c r="D42" s="10" t="s">
        <v>182</v>
      </c>
      <c r="E42" s="17" t="s">
        <v>215</v>
      </c>
      <c r="F42" s="9">
        <v>38504</v>
      </c>
      <c r="G42" s="9">
        <v>44713</v>
      </c>
      <c r="H42" s="10">
        <v>28</v>
      </c>
      <c r="I42" s="18" t="s">
        <v>181</v>
      </c>
      <c r="J42" s="10" t="s">
        <v>183</v>
      </c>
      <c r="K42" s="10" t="s">
        <v>184</v>
      </c>
      <c r="L42" s="10" t="s">
        <v>393</v>
      </c>
    </row>
    <row r="43" spans="1:12">
      <c r="A43" s="10" t="s">
        <v>27</v>
      </c>
      <c r="D43" s="10" t="s">
        <v>182</v>
      </c>
      <c r="E43" s="17" t="s">
        <v>216</v>
      </c>
      <c r="F43" s="9">
        <v>38504</v>
      </c>
      <c r="G43" s="9">
        <v>44713</v>
      </c>
      <c r="H43" s="10">
        <v>28</v>
      </c>
      <c r="I43" s="18" t="s">
        <v>181</v>
      </c>
      <c r="J43" s="10" t="s">
        <v>183</v>
      </c>
      <c r="K43" s="10" t="s">
        <v>184</v>
      </c>
      <c r="L43" s="10" t="s">
        <v>393</v>
      </c>
    </row>
    <row r="44" spans="1:12">
      <c r="A44" s="10" t="s">
        <v>28</v>
      </c>
      <c r="D44" s="10" t="s">
        <v>182</v>
      </c>
      <c r="E44" s="17" t="s">
        <v>217</v>
      </c>
      <c r="F44" s="9">
        <v>38504</v>
      </c>
      <c r="G44" s="9">
        <v>44713</v>
      </c>
      <c r="H44" s="10">
        <v>28</v>
      </c>
      <c r="I44" s="18" t="s">
        <v>181</v>
      </c>
      <c r="J44" s="10" t="s">
        <v>183</v>
      </c>
      <c r="K44" s="10" t="s">
        <v>184</v>
      </c>
      <c r="L44" s="10" t="s">
        <v>393</v>
      </c>
    </row>
    <row r="45" spans="1:12">
      <c r="A45" s="10" t="s">
        <v>29</v>
      </c>
      <c r="D45" s="10" t="s">
        <v>182</v>
      </c>
      <c r="E45" s="17" t="s">
        <v>218</v>
      </c>
      <c r="F45" s="9">
        <v>38504</v>
      </c>
      <c r="G45" s="9">
        <v>44713</v>
      </c>
      <c r="H45" s="10">
        <v>28</v>
      </c>
      <c r="I45" s="18" t="s">
        <v>181</v>
      </c>
      <c r="J45" s="10" t="s">
        <v>183</v>
      </c>
      <c r="K45" s="10" t="s">
        <v>184</v>
      </c>
      <c r="L45" s="10" t="s">
        <v>393</v>
      </c>
    </row>
    <row r="46" spans="1:12">
      <c r="A46" s="10" t="s">
        <v>30</v>
      </c>
      <c r="D46" s="10" t="s">
        <v>182</v>
      </c>
      <c r="E46" s="17" t="s">
        <v>219</v>
      </c>
      <c r="F46" s="9">
        <v>38504</v>
      </c>
      <c r="G46" s="9">
        <v>44713</v>
      </c>
      <c r="H46" s="10">
        <v>28</v>
      </c>
      <c r="I46" s="18" t="s">
        <v>181</v>
      </c>
      <c r="J46" s="10" t="s">
        <v>183</v>
      </c>
      <c r="K46" s="10" t="s">
        <v>184</v>
      </c>
      <c r="L46" s="10" t="s">
        <v>393</v>
      </c>
    </row>
    <row r="47" spans="1:12">
      <c r="A47" s="10" t="s">
        <v>31</v>
      </c>
      <c r="D47" s="10" t="s">
        <v>182</v>
      </c>
      <c r="E47" s="17" t="s">
        <v>220</v>
      </c>
      <c r="F47" s="9">
        <v>38504</v>
      </c>
      <c r="G47" s="9">
        <v>44713</v>
      </c>
      <c r="H47" s="10">
        <v>28</v>
      </c>
      <c r="I47" s="18" t="s">
        <v>181</v>
      </c>
      <c r="J47" s="10" t="s">
        <v>183</v>
      </c>
      <c r="K47" s="10" t="s">
        <v>184</v>
      </c>
      <c r="L47" s="10" t="s">
        <v>393</v>
      </c>
    </row>
    <row r="48" spans="1:12">
      <c r="A48" s="10" t="s">
        <v>32</v>
      </c>
      <c r="D48" s="10" t="s">
        <v>182</v>
      </c>
      <c r="E48" s="17" t="s">
        <v>221</v>
      </c>
      <c r="F48" s="9">
        <v>38504</v>
      </c>
      <c r="G48" s="9">
        <v>44713</v>
      </c>
      <c r="H48" s="10">
        <v>28</v>
      </c>
      <c r="I48" s="18" t="s">
        <v>181</v>
      </c>
      <c r="J48" s="10" t="s">
        <v>183</v>
      </c>
      <c r="K48" s="10" t="s">
        <v>184</v>
      </c>
      <c r="L48" s="10" t="s">
        <v>393</v>
      </c>
    </row>
    <row r="49" spans="1:12">
      <c r="A49" s="10" t="s">
        <v>33</v>
      </c>
      <c r="D49" s="10" t="s">
        <v>182</v>
      </c>
      <c r="E49" s="17" t="s">
        <v>222</v>
      </c>
      <c r="F49" s="9">
        <v>38504</v>
      </c>
      <c r="G49" s="9">
        <v>44713</v>
      </c>
      <c r="H49" s="10">
        <v>28</v>
      </c>
      <c r="I49" s="18" t="s">
        <v>181</v>
      </c>
      <c r="J49" s="10" t="s">
        <v>183</v>
      </c>
      <c r="K49" s="10" t="s">
        <v>184</v>
      </c>
      <c r="L49" s="10" t="s">
        <v>393</v>
      </c>
    </row>
    <row r="50" spans="1:12">
      <c r="A50" s="10" t="s">
        <v>34</v>
      </c>
      <c r="D50" s="10" t="s">
        <v>182</v>
      </c>
      <c r="E50" s="17" t="s">
        <v>223</v>
      </c>
      <c r="F50" s="9">
        <v>38504</v>
      </c>
      <c r="G50" s="9">
        <v>44713</v>
      </c>
      <c r="H50" s="10">
        <v>28</v>
      </c>
      <c r="I50" s="18" t="s">
        <v>181</v>
      </c>
      <c r="J50" s="10" t="s">
        <v>183</v>
      </c>
      <c r="K50" s="10" t="s">
        <v>184</v>
      </c>
      <c r="L50" s="10" t="s">
        <v>393</v>
      </c>
    </row>
    <row r="51" spans="1:12">
      <c r="A51" s="10" t="s">
        <v>35</v>
      </c>
      <c r="D51" s="10" t="s">
        <v>182</v>
      </c>
      <c r="E51" s="17" t="s">
        <v>224</v>
      </c>
      <c r="F51" s="9">
        <v>38504</v>
      </c>
      <c r="G51" s="9">
        <v>44713</v>
      </c>
      <c r="H51" s="10">
        <v>28</v>
      </c>
      <c r="I51" s="18" t="s">
        <v>181</v>
      </c>
      <c r="J51" s="10" t="s">
        <v>183</v>
      </c>
      <c r="K51" s="10" t="s">
        <v>184</v>
      </c>
      <c r="L51" s="10" t="s">
        <v>393</v>
      </c>
    </row>
    <row r="52" spans="1:12">
      <c r="A52" s="10" t="s">
        <v>36</v>
      </c>
      <c r="D52" s="10" t="s">
        <v>182</v>
      </c>
      <c r="E52" s="17" t="s">
        <v>225</v>
      </c>
      <c r="F52" s="9">
        <v>38504</v>
      </c>
      <c r="G52" s="9">
        <v>44713</v>
      </c>
      <c r="H52" s="10">
        <v>28</v>
      </c>
      <c r="I52" s="18" t="s">
        <v>181</v>
      </c>
      <c r="J52" s="10" t="s">
        <v>183</v>
      </c>
      <c r="K52" s="10" t="s">
        <v>184</v>
      </c>
      <c r="L52" s="10" t="s">
        <v>393</v>
      </c>
    </row>
    <row r="53" spans="1:12">
      <c r="A53" s="10" t="s">
        <v>37</v>
      </c>
      <c r="D53" s="10" t="s">
        <v>182</v>
      </c>
      <c r="E53" s="17" t="s">
        <v>226</v>
      </c>
      <c r="F53" s="9">
        <v>38504</v>
      </c>
      <c r="G53" s="9">
        <v>44713</v>
      </c>
      <c r="H53" s="10">
        <v>28</v>
      </c>
      <c r="I53" s="18" t="s">
        <v>181</v>
      </c>
      <c r="J53" s="10" t="s">
        <v>183</v>
      </c>
      <c r="K53" s="10" t="s">
        <v>184</v>
      </c>
      <c r="L53" s="10" t="s">
        <v>393</v>
      </c>
    </row>
    <row r="54" spans="1:12">
      <c r="A54" s="10" t="s">
        <v>38</v>
      </c>
      <c r="D54" s="10" t="s">
        <v>182</v>
      </c>
      <c r="E54" s="17" t="s">
        <v>227</v>
      </c>
      <c r="F54" s="9">
        <v>38504</v>
      </c>
      <c r="G54" s="9">
        <v>44713</v>
      </c>
      <c r="H54" s="10">
        <v>28</v>
      </c>
      <c r="I54" s="18" t="s">
        <v>181</v>
      </c>
      <c r="J54" s="10" t="s">
        <v>183</v>
      </c>
      <c r="K54" s="10" t="s">
        <v>184</v>
      </c>
      <c r="L54" s="10" t="s">
        <v>393</v>
      </c>
    </row>
    <row r="55" spans="1:12">
      <c r="A55" s="10" t="s">
        <v>39</v>
      </c>
      <c r="D55" s="10" t="s">
        <v>182</v>
      </c>
      <c r="E55" s="17" t="s">
        <v>228</v>
      </c>
      <c r="F55" s="9">
        <v>38504</v>
      </c>
      <c r="G55" s="9">
        <v>44713</v>
      </c>
      <c r="H55" s="10">
        <v>28</v>
      </c>
      <c r="I55" s="18" t="s">
        <v>181</v>
      </c>
      <c r="J55" s="10" t="s">
        <v>183</v>
      </c>
      <c r="K55" s="10" t="s">
        <v>184</v>
      </c>
      <c r="L55" s="10" t="s">
        <v>393</v>
      </c>
    </row>
    <row r="56" spans="1:12">
      <c r="A56" s="10" t="s">
        <v>40</v>
      </c>
      <c r="D56" s="10" t="s">
        <v>182</v>
      </c>
      <c r="E56" s="17" t="s">
        <v>229</v>
      </c>
      <c r="F56" s="9">
        <v>38504</v>
      </c>
      <c r="G56" s="9">
        <v>44713</v>
      </c>
      <c r="H56" s="10">
        <v>28</v>
      </c>
      <c r="I56" s="18" t="s">
        <v>181</v>
      </c>
      <c r="J56" s="10" t="s">
        <v>183</v>
      </c>
      <c r="K56" s="10" t="s">
        <v>184</v>
      </c>
      <c r="L56" s="10" t="s">
        <v>393</v>
      </c>
    </row>
    <row r="57" spans="1:12">
      <c r="A57" s="10" t="s">
        <v>41</v>
      </c>
      <c r="D57" s="10" t="s">
        <v>182</v>
      </c>
      <c r="E57" s="17" t="s">
        <v>230</v>
      </c>
      <c r="F57" s="9">
        <v>38504</v>
      </c>
      <c r="G57" s="9">
        <v>44713</v>
      </c>
      <c r="H57" s="10">
        <v>28</v>
      </c>
      <c r="I57" s="18" t="s">
        <v>181</v>
      </c>
      <c r="J57" s="10" t="s">
        <v>183</v>
      </c>
      <c r="K57" s="10" t="s">
        <v>184</v>
      </c>
      <c r="L57" s="10" t="s">
        <v>393</v>
      </c>
    </row>
    <row r="58" spans="1:12">
      <c r="A58" s="10" t="s">
        <v>42</v>
      </c>
      <c r="D58" s="10" t="s">
        <v>182</v>
      </c>
      <c r="E58" s="17" t="s">
        <v>231</v>
      </c>
      <c r="F58" s="9">
        <v>38504</v>
      </c>
      <c r="G58" s="9">
        <v>44713</v>
      </c>
      <c r="H58" s="10">
        <v>28</v>
      </c>
      <c r="I58" s="18" t="s">
        <v>181</v>
      </c>
      <c r="J58" s="10" t="s">
        <v>183</v>
      </c>
      <c r="K58" s="10" t="s">
        <v>184</v>
      </c>
      <c r="L58" s="10" t="s">
        <v>393</v>
      </c>
    </row>
    <row r="59" spans="1:12">
      <c r="A59" s="10" t="s">
        <v>43</v>
      </c>
      <c r="D59" s="10" t="s">
        <v>182</v>
      </c>
      <c r="E59" s="17" t="s">
        <v>232</v>
      </c>
      <c r="F59" s="9">
        <v>38504</v>
      </c>
      <c r="G59" s="9">
        <v>44713</v>
      </c>
      <c r="H59" s="10">
        <v>28</v>
      </c>
      <c r="I59" s="18" t="s">
        <v>181</v>
      </c>
      <c r="J59" s="10" t="s">
        <v>183</v>
      </c>
      <c r="K59" s="10" t="s">
        <v>184</v>
      </c>
      <c r="L59" s="10" t="s">
        <v>393</v>
      </c>
    </row>
    <row r="60" spans="1:12">
      <c r="A60" s="10" t="s">
        <v>44</v>
      </c>
      <c r="D60" s="10" t="s">
        <v>182</v>
      </c>
      <c r="E60" s="17" t="s">
        <v>233</v>
      </c>
      <c r="F60" s="9">
        <v>38504</v>
      </c>
      <c r="G60" s="9">
        <v>44713</v>
      </c>
      <c r="H60" s="10">
        <v>28</v>
      </c>
      <c r="I60" s="18" t="s">
        <v>181</v>
      </c>
      <c r="J60" s="10" t="s">
        <v>183</v>
      </c>
      <c r="K60" s="10" t="s">
        <v>184</v>
      </c>
      <c r="L60" s="10" t="s">
        <v>393</v>
      </c>
    </row>
    <row r="61" spans="1:12">
      <c r="A61" s="10" t="s">
        <v>42</v>
      </c>
      <c r="D61" s="10" t="s">
        <v>182</v>
      </c>
      <c r="E61" s="17" t="s">
        <v>234</v>
      </c>
      <c r="F61" s="9">
        <v>38504</v>
      </c>
      <c r="G61" s="9">
        <v>44713</v>
      </c>
      <c r="H61" s="10">
        <v>28</v>
      </c>
      <c r="I61" s="18" t="s">
        <v>181</v>
      </c>
      <c r="J61" s="10" t="s">
        <v>183</v>
      </c>
      <c r="K61" s="10" t="s">
        <v>184</v>
      </c>
      <c r="L61" s="10" t="s">
        <v>393</v>
      </c>
    </row>
    <row r="62" spans="1:12">
      <c r="A62" s="10" t="s">
        <v>43</v>
      </c>
      <c r="D62" s="10" t="s">
        <v>182</v>
      </c>
      <c r="E62" s="17" t="s">
        <v>235</v>
      </c>
      <c r="F62" s="9">
        <v>38504</v>
      </c>
      <c r="G62" s="9">
        <v>44713</v>
      </c>
      <c r="H62" s="10">
        <v>28</v>
      </c>
      <c r="I62" s="18" t="s">
        <v>181</v>
      </c>
      <c r="J62" s="10" t="s">
        <v>183</v>
      </c>
      <c r="K62" s="10" t="s">
        <v>184</v>
      </c>
      <c r="L62" s="10" t="s">
        <v>393</v>
      </c>
    </row>
    <row r="63" spans="1:12">
      <c r="A63" s="10" t="s">
        <v>45</v>
      </c>
      <c r="D63" s="10" t="s">
        <v>182</v>
      </c>
      <c r="E63" s="17" t="s">
        <v>236</v>
      </c>
      <c r="F63" s="9">
        <v>38504</v>
      </c>
      <c r="G63" s="9">
        <v>44713</v>
      </c>
      <c r="H63" s="10">
        <v>28</v>
      </c>
      <c r="I63" s="18" t="s">
        <v>181</v>
      </c>
      <c r="J63" s="10" t="s">
        <v>183</v>
      </c>
      <c r="K63" s="10" t="s">
        <v>184</v>
      </c>
      <c r="L63" s="10" t="s">
        <v>393</v>
      </c>
    </row>
    <row r="64" spans="1:12">
      <c r="A64" s="10" t="s">
        <v>42</v>
      </c>
      <c r="D64" s="10" t="s">
        <v>182</v>
      </c>
      <c r="E64" s="17" t="s">
        <v>237</v>
      </c>
      <c r="F64" s="9">
        <v>38504</v>
      </c>
      <c r="G64" s="9">
        <v>44713</v>
      </c>
      <c r="H64" s="10">
        <v>28</v>
      </c>
      <c r="I64" s="18" t="s">
        <v>181</v>
      </c>
      <c r="J64" s="10" t="s">
        <v>183</v>
      </c>
      <c r="K64" s="10" t="s">
        <v>184</v>
      </c>
      <c r="L64" s="10" t="s">
        <v>393</v>
      </c>
    </row>
    <row r="65" spans="1:12">
      <c r="A65" s="10" t="s">
        <v>43</v>
      </c>
      <c r="D65" s="10" t="s">
        <v>182</v>
      </c>
      <c r="E65" s="17" t="s">
        <v>238</v>
      </c>
      <c r="F65" s="9">
        <v>38504</v>
      </c>
      <c r="G65" s="9">
        <v>44713</v>
      </c>
      <c r="H65" s="10">
        <v>28</v>
      </c>
      <c r="I65" s="18" t="s">
        <v>181</v>
      </c>
      <c r="J65" s="10" t="s">
        <v>183</v>
      </c>
      <c r="K65" s="10" t="s">
        <v>184</v>
      </c>
      <c r="L65" s="10" t="s">
        <v>393</v>
      </c>
    </row>
    <row r="66" spans="1:12">
      <c r="A66" s="10" t="s">
        <v>46</v>
      </c>
      <c r="D66" s="10" t="s">
        <v>182</v>
      </c>
      <c r="E66" s="17" t="s">
        <v>239</v>
      </c>
      <c r="F66" s="9">
        <v>38504</v>
      </c>
      <c r="G66" s="9">
        <v>44713</v>
      </c>
      <c r="H66" s="10">
        <v>28</v>
      </c>
      <c r="I66" s="18" t="s">
        <v>181</v>
      </c>
      <c r="J66" s="10" t="s">
        <v>183</v>
      </c>
      <c r="K66" s="10" t="s">
        <v>184</v>
      </c>
      <c r="L66" s="10" t="s">
        <v>393</v>
      </c>
    </row>
    <row r="67" spans="1:12">
      <c r="A67" s="10" t="s">
        <v>47</v>
      </c>
      <c r="D67" s="10" t="s">
        <v>182</v>
      </c>
      <c r="E67" s="17" t="s">
        <v>240</v>
      </c>
      <c r="F67" s="9">
        <v>38504</v>
      </c>
      <c r="G67" s="9">
        <v>44713</v>
      </c>
      <c r="H67" s="10">
        <v>28</v>
      </c>
      <c r="I67" s="18" t="s">
        <v>181</v>
      </c>
      <c r="J67" s="10" t="s">
        <v>183</v>
      </c>
      <c r="K67" s="10" t="s">
        <v>184</v>
      </c>
      <c r="L67" s="10" t="s">
        <v>393</v>
      </c>
    </row>
    <row r="68" spans="1:12">
      <c r="A68" s="10" t="s">
        <v>48</v>
      </c>
      <c r="D68" s="10" t="s">
        <v>182</v>
      </c>
      <c r="E68" s="17" t="s">
        <v>241</v>
      </c>
      <c r="F68" s="9">
        <v>38504</v>
      </c>
      <c r="G68" s="9">
        <v>44713</v>
      </c>
      <c r="H68" s="10">
        <v>28</v>
      </c>
      <c r="I68" s="18" t="s">
        <v>181</v>
      </c>
      <c r="J68" s="10" t="s">
        <v>183</v>
      </c>
      <c r="K68" s="10" t="s">
        <v>184</v>
      </c>
      <c r="L68" s="10" t="s">
        <v>393</v>
      </c>
    </row>
    <row r="69" spans="1:12">
      <c r="A69" s="10" t="s">
        <v>49</v>
      </c>
      <c r="D69" s="10" t="s">
        <v>182</v>
      </c>
      <c r="E69" s="17" t="s">
        <v>242</v>
      </c>
      <c r="F69" s="9">
        <v>38504</v>
      </c>
      <c r="G69" s="9">
        <v>44713</v>
      </c>
      <c r="H69" s="10">
        <v>28</v>
      </c>
      <c r="I69" s="18" t="s">
        <v>181</v>
      </c>
      <c r="J69" s="10" t="s">
        <v>183</v>
      </c>
      <c r="K69" s="10" t="s">
        <v>184</v>
      </c>
      <c r="L69" s="10" t="s">
        <v>393</v>
      </c>
    </row>
    <row r="70" spans="1:12">
      <c r="A70" s="10" t="s">
        <v>50</v>
      </c>
      <c r="D70" s="10" t="s">
        <v>182</v>
      </c>
      <c r="E70" s="17" t="s">
        <v>243</v>
      </c>
      <c r="F70" s="9">
        <v>38504</v>
      </c>
      <c r="G70" s="9">
        <v>44713</v>
      </c>
      <c r="H70" s="10">
        <v>28</v>
      </c>
      <c r="I70" s="18" t="s">
        <v>181</v>
      </c>
      <c r="J70" s="10" t="s">
        <v>183</v>
      </c>
      <c r="K70" s="10" t="s">
        <v>184</v>
      </c>
      <c r="L70" s="10" t="s">
        <v>393</v>
      </c>
    </row>
    <row r="71" spans="1:12">
      <c r="A71" s="10" t="s">
        <v>51</v>
      </c>
      <c r="D71" s="10" t="s">
        <v>182</v>
      </c>
      <c r="E71" s="17" t="s">
        <v>244</v>
      </c>
      <c r="F71" s="9">
        <v>38504</v>
      </c>
      <c r="G71" s="9">
        <v>44713</v>
      </c>
      <c r="H71" s="10">
        <v>28</v>
      </c>
      <c r="I71" s="18" t="s">
        <v>181</v>
      </c>
      <c r="J71" s="10" t="s">
        <v>183</v>
      </c>
      <c r="K71" s="10" t="s">
        <v>184</v>
      </c>
      <c r="L71" s="10" t="s">
        <v>393</v>
      </c>
    </row>
    <row r="72" spans="1:12">
      <c r="A72" s="10" t="s">
        <v>52</v>
      </c>
      <c r="D72" s="10" t="s">
        <v>182</v>
      </c>
      <c r="E72" s="17" t="s">
        <v>245</v>
      </c>
      <c r="F72" s="9">
        <v>38504</v>
      </c>
      <c r="G72" s="9">
        <v>44713</v>
      </c>
      <c r="H72" s="10">
        <v>28</v>
      </c>
      <c r="I72" s="18" t="s">
        <v>181</v>
      </c>
      <c r="J72" s="10" t="s">
        <v>183</v>
      </c>
      <c r="K72" s="10" t="s">
        <v>184</v>
      </c>
      <c r="L72" s="10" t="s">
        <v>393</v>
      </c>
    </row>
    <row r="73" spans="1:12">
      <c r="A73" s="10" t="s">
        <v>53</v>
      </c>
      <c r="D73" s="10" t="s">
        <v>182</v>
      </c>
      <c r="E73" s="17" t="s">
        <v>246</v>
      </c>
      <c r="F73" s="9">
        <v>38504</v>
      </c>
      <c r="G73" s="9">
        <v>44713</v>
      </c>
      <c r="H73" s="10">
        <v>28</v>
      </c>
      <c r="I73" s="18" t="s">
        <v>181</v>
      </c>
      <c r="J73" s="10" t="s">
        <v>183</v>
      </c>
      <c r="K73" s="10" t="s">
        <v>184</v>
      </c>
      <c r="L73" s="10" t="s">
        <v>393</v>
      </c>
    </row>
    <row r="74" spans="1:12">
      <c r="A74" s="10" t="s">
        <v>54</v>
      </c>
      <c r="D74" s="10" t="s">
        <v>182</v>
      </c>
      <c r="E74" s="17" t="s">
        <v>247</v>
      </c>
      <c r="F74" s="9">
        <v>38504</v>
      </c>
      <c r="G74" s="9">
        <v>44713</v>
      </c>
      <c r="H74" s="10">
        <v>28</v>
      </c>
      <c r="I74" s="18" t="s">
        <v>181</v>
      </c>
      <c r="J74" s="10" t="s">
        <v>183</v>
      </c>
      <c r="K74" s="10" t="s">
        <v>184</v>
      </c>
      <c r="L74" s="10" t="s">
        <v>393</v>
      </c>
    </row>
    <row r="75" spans="1:12">
      <c r="A75" s="10" t="s">
        <v>55</v>
      </c>
      <c r="D75" s="10" t="s">
        <v>182</v>
      </c>
      <c r="E75" s="17" t="s">
        <v>248</v>
      </c>
      <c r="F75" s="9">
        <v>38504</v>
      </c>
      <c r="G75" s="9">
        <v>44713</v>
      </c>
      <c r="H75" s="10">
        <v>28</v>
      </c>
      <c r="I75" s="18" t="s">
        <v>181</v>
      </c>
      <c r="J75" s="10" t="s">
        <v>183</v>
      </c>
      <c r="K75" s="10" t="s">
        <v>184</v>
      </c>
      <c r="L75" s="10" t="s">
        <v>393</v>
      </c>
    </row>
    <row r="76" spans="1:12">
      <c r="A76" s="10" t="s">
        <v>56</v>
      </c>
      <c r="D76" s="10" t="s">
        <v>182</v>
      </c>
      <c r="E76" s="17" t="s">
        <v>249</v>
      </c>
      <c r="F76" s="9">
        <v>38504</v>
      </c>
      <c r="G76" s="9">
        <v>44713</v>
      </c>
      <c r="H76" s="10">
        <v>28</v>
      </c>
      <c r="I76" s="18" t="s">
        <v>181</v>
      </c>
      <c r="J76" s="10" t="s">
        <v>183</v>
      </c>
      <c r="K76" s="10" t="s">
        <v>184</v>
      </c>
      <c r="L76" s="10" t="s">
        <v>393</v>
      </c>
    </row>
    <row r="77" spans="1:12">
      <c r="A77" s="10" t="s">
        <v>57</v>
      </c>
      <c r="D77" s="10" t="s">
        <v>182</v>
      </c>
      <c r="E77" s="17" t="s">
        <v>250</v>
      </c>
      <c r="F77" s="9">
        <v>38504</v>
      </c>
      <c r="G77" s="9">
        <v>44713</v>
      </c>
      <c r="H77" s="10">
        <v>28</v>
      </c>
      <c r="I77" s="18" t="s">
        <v>181</v>
      </c>
      <c r="J77" s="10" t="s">
        <v>183</v>
      </c>
      <c r="K77" s="10" t="s">
        <v>184</v>
      </c>
      <c r="L77" s="10" t="s">
        <v>393</v>
      </c>
    </row>
    <row r="78" spans="1:12">
      <c r="A78" s="10" t="s">
        <v>58</v>
      </c>
      <c r="D78" s="10" t="s">
        <v>182</v>
      </c>
      <c r="E78" s="17" t="s">
        <v>251</v>
      </c>
      <c r="F78" s="9">
        <v>38504</v>
      </c>
      <c r="G78" s="9">
        <v>44713</v>
      </c>
      <c r="H78" s="10">
        <v>28</v>
      </c>
      <c r="I78" s="18" t="s">
        <v>181</v>
      </c>
      <c r="J78" s="10" t="s">
        <v>183</v>
      </c>
      <c r="K78" s="10" t="s">
        <v>184</v>
      </c>
      <c r="L78" s="10" t="s">
        <v>393</v>
      </c>
    </row>
    <row r="79" spans="1:12">
      <c r="A79" s="10" t="s">
        <v>59</v>
      </c>
      <c r="D79" s="10" t="s">
        <v>182</v>
      </c>
      <c r="E79" s="17" t="s">
        <v>252</v>
      </c>
      <c r="F79" s="9">
        <v>38504</v>
      </c>
      <c r="G79" s="9">
        <v>44713</v>
      </c>
      <c r="H79" s="10">
        <v>28</v>
      </c>
      <c r="I79" s="18" t="s">
        <v>181</v>
      </c>
      <c r="J79" s="10" t="s">
        <v>183</v>
      </c>
      <c r="K79" s="10" t="s">
        <v>184</v>
      </c>
      <c r="L79" s="10" t="s">
        <v>393</v>
      </c>
    </row>
    <row r="80" spans="1:12">
      <c r="A80" s="10" t="s">
        <v>60</v>
      </c>
      <c r="D80" s="10" t="s">
        <v>182</v>
      </c>
      <c r="E80" s="17" t="s">
        <v>253</v>
      </c>
      <c r="F80" s="9">
        <v>38504</v>
      </c>
      <c r="G80" s="9">
        <v>44713</v>
      </c>
      <c r="H80" s="10">
        <v>28</v>
      </c>
      <c r="I80" s="18" t="s">
        <v>181</v>
      </c>
      <c r="J80" s="10" t="s">
        <v>183</v>
      </c>
      <c r="K80" s="10" t="s">
        <v>184</v>
      </c>
      <c r="L80" s="10" t="s">
        <v>393</v>
      </c>
    </row>
    <row r="81" spans="1:12">
      <c r="A81" s="10" t="s">
        <v>61</v>
      </c>
      <c r="D81" s="10" t="s">
        <v>182</v>
      </c>
      <c r="E81" s="17" t="s">
        <v>254</v>
      </c>
      <c r="F81" s="9">
        <v>38504</v>
      </c>
      <c r="G81" s="9">
        <v>44713</v>
      </c>
      <c r="H81" s="10">
        <v>28</v>
      </c>
      <c r="I81" s="18" t="s">
        <v>181</v>
      </c>
      <c r="J81" s="10" t="s">
        <v>183</v>
      </c>
      <c r="K81" s="10" t="s">
        <v>184</v>
      </c>
      <c r="L81" s="10" t="s">
        <v>393</v>
      </c>
    </row>
    <row r="82" spans="1:12">
      <c r="A82" s="10" t="s">
        <v>62</v>
      </c>
      <c r="D82" s="10" t="s">
        <v>182</v>
      </c>
      <c r="E82" s="17" t="s">
        <v>255</v>
      </c>
      <c r="F82" s="9">
        <v>38504</v>
      </c>
      <c r="G82" s="9">
        <v>44713</v>
      </c>
      <c r="H82" s="10">
        <v>28</v>
      </c>
      <c r="I82" s="18" t="s">
        <v>181</v>
      </c>
      <c r="J82" s="10" t="s">
        <v>183</v>
      </c>
      <c r="K82" s="10" t="s">
        <v>184</v>
      </c>
      <c r="L82" s="10" t="s">
        <v>393</v>
      </c>
    </row>
    <row r="83" spans="1:12">
      <c r="A83" s="10" t="s">
        <v>63</v>
      </c>
      <c r="D83" s="10" t="s">
        <v>182</v>
      </c>
      <c r="E83" s="17" t="s">
        <v>256</v>
      </c>
      <c r="F83" s="9">
        <v>38504</v>
      </c>
      <c r="G83" s="9">
        <v>44713</v>
      </c>
      <c r="H83" s="10">
        <v>28</v>
      </c>
      <c r="I83" s="18" t="s">
        <v>181</v>
      </c>
      <c r="J83" s="10" t="s">
        <v>183</v>
      </c>
      <c r="K83" s="10" t="s">
        <v>184</v>
      </c>
      <c r="L83" s="10" t="s">
        <v>393</v>
      </c>
    </row>
    <row r="84" spans="1:12">
      <c r="A84" s="10" t="s">
        <v>64</v>
      </c>
      <c r="D84" s="10" t="s">
        <v>182</v>
      </c>
      <c r="E84" s="17" t="s">
        <v>257</v>
      </c>
      <c r="F84" s="9">
        <v>38504</v>
      </c>
      <c r="G84" s="9">
        <v>44713</v>
      </c>
      <c r="H84" s="10">
        <v>28</v>
      </c>
      <c r="I84" s="18" t="s">
        <v>181</v>
      </c>
      <c r="J84" s="10" t="s">
        <v>183</v>
      </c>
      <c r="K84" s="10" t="s">
        <v>184</v>
      </c>
      <c r="L84" s="10" t="s">
        <v>393</v>
      </c>
    </row>
    <row r="85" spans="1:12">
      <c r="A85" s="10" t="s">
        <v>65</v>
      </c>
      <c r="D85" s="10" t="s">
        <v>182</v>
      </c>
      <c r="E85" s="17" t="s">
        <v>258</v>
      </c>
      <c r="F85" s="9">
        <v>38504</v>
      </c>
      <c r="G85" s="9">
        <v>44713</v>
      </c>
      <c r="H85" s="10">
        <v>28</v>
      </c>
      <c r="I85" s="18" t="s">
        <v>181</v>
      </c>
      <c r="J85" s="10" t="s">
        <v>183</v>
      </c>
      <c r="K85" s="10" t="s">
        <v>184</v>
      </c>
      <c r="L85" s="10" t="s">
        <v>393</v>
      </c>
    </row>
    <row r="86" spans="1:12">
      <c r="A86" s="10" t="s">
        <v>63</v>
      </c>
      <c r="D86" s="10" t="s">
        <v>182</v>
      </c>
      <c r="E86" s="17" t="s">
        <v>259</v>
      </c>
      <c r="F86" s="9">
        <v>38504</v>
      </c>
      <c r="G86" s="9">
        <v>44713</v>
      </c>
      <c r="H86" s="10">
        <v>28</v>
      </c>
      <c r="I86" s="18" t="s">
        <v>181</v>
      </c>
      <c r="J86" s="10" t="s">
        <v>183</v>
      </c>
      <c r="K86" s="10" t="s">
        <v>184</v>
      </c>
      <c r="L86" s="10" t="s">
        <v>393</v>
      </c>
    </row>
    <row r="87" spans="1:12">
      <c r="A87" s="10" t="s">
        <v>64</v>
      </c>
      <c r="D87" s="10" t="s">
        <v>182</v>
      </c>
      <c r="E87" s="17" t="s">
        <v>260</v>
      </c>
      <c r="F87" s="9">
        <v>38504</v>
      </c>
      <c r="G87" s="9">
        <v>44713</v>
      </c>
      <c r="H87" s="10">
        <v>28</v>
      </c>
      <c r="I87" s="18" t="s">
        <v>181</v>
      </c>
      <c r="J87" s="10" t="s">
        <v>183</v>
      </c>
      <c r="K87" s="10" t="s">
        <v>184</v>
      </c>
      <c r="L87" s="10" t="s">
        <v>393</v>
      </c>
    </row>
    <row r="88" spans="1:12">
      <c r="A88" s="10" t="s">
        <v>66</v>
      </c>
      <c r="D88" s="10" t="s">
        <v>182</v>
      </c>
      <c r="E88" s="17" t="s">
        <v>261</v>
      </c>
      <c r="F88" s="9">
        <v>38504</v>
      </c>
      <c r="G88" s="9">
        <v>44713</v>
      </c>
      <c r="H88" s="10">
        <v>28</v>
      </c>
      <c r="I88" s="18" t="s">
        <v>181</v>
      </c>
      <c r="J88" s="10" t="s">
        <v>183</v>
      </c>
      <c r="K88" s="10" t="s">
        <v>184</v>
      </c>
      <c r="L88" s="10" t="s">
        <v>393</v>
      </c>
    </row>
    <row r="89" spans="1:12">
      <c r="A89" s="10" t="s">
        <v>63</v>
      </c>
      <c r="D89" s="10" t="s">
        <v>182</v>
      </c>
      <c r="E89" s="17" t="s">
        <v>262</v>
      </c>
      <c r="F89" s="9">
        <v>38504</v>
      </c>
      <c r="G89" s="9">
        <v>44713</v>
      </c>
      <c r="H89" s="10">
        <v>28</v>
      </c>
      <c r="I89" s="18" t="s">
        <v>181</v>
      </c>
      <c r="J89" s="10" t="s">
        <v>183</v>
      </c>
      <c r="K89" s="10" t="s">
        <v>184</v>
      </c>
      <c r="L89" s="10" t="s">
        <v>393</v>
      </c>
    </row>
    <row r="90" spans="1:12">
      <c r="A90" s="10" t="s">
        <v>64</v>
      </c>
      <c r="D90" s="10" t="s">
        <v>182</v>
      </c>
      <c r="E90" s="17" t="s">
        <v>263</v>
      </c>
      <c r="F90" s="9">
        <v>38504</v>
      </c>
      <c r="G90" s="9">
        <v>44713</v>
      </c>
      <c r="H90" s="10">
        <v>28</v>
      </c>
      <c r="I90" s="18" t="s">
        <v>181</v>
      </c>
      <c r="J90" s="10" t="s">
        <v>183</v>
      </c>
      <c r="K90" s="10" t="s">
        <v>184</v>
      </c>
      <c r="L90" s="10" t="s">
        <v>393</v>
      </c>
    </row>
    <row r="91" spans="1:12">
      <c r="A91" s="10" t="s">
        <v>67</v>
      </c>
      <c r="D91" s="10" t="s">
        <v>182</v>
      </c>
      <c r="E91" s="17" t="s">
        <v>264</v>
      </c>
      <c r="F91" s="9">
        <v>38504</v>
      </c>
      <c r="G91" s="9">
        <v>44713</v>
      </c>
      <c r="H91" s="10">
        <v>28</v>
      </c>
      <c r="I91" s="18" t="s">
        <v>181</v>
      </c>
      <c r="J91" s="10" t="s">
        <v>183</v>
      </c>
      <c r="K91" s="10" t="s">
        <v>184</v>
      </c>
      <c r="L91" s="10" t="s">
        <v>393</v>
      </c>
    </row>
    <row r="92" spans="1:12">
      <c r="A92" s="10" t="s">
        <v>68</v>
      </c>
      <c r="D92" s="10" t="s">
        <v>182</v>
      </c>
      <c r="E92" s="17" t="s">
        <v>265</v>
      </c>
      <c r="F92" s="9">
        <v>38504</v>
      </c>
      <c r="G92" s="9">
        <v>44713</v>
      </c>
      <c r="H92" s="10">
        <v>28</v>
      </c>
      <c r="I92" s="18" t="s">
        <v>181</v>
      </c>
      <c r="J92" s="10" t="s">
        <v>183</v>
      </c>
      <c r="K92" s="10" t="s">
        <v>184</v>
      </c>
      <c r="L92" s="10" t="s">
        <v>393</v>
      </c>
    </row>
    <row r="93" spans="1:12">
      <c r="A93" s="10" t="s">
        <v>69</v>
      </c>
      <c r="D93" s="10" t="s">
        <v>182</v>
      </c>
      <c r="E93" s="17" t="s">
        <v>266</v>
      </c>
      <c r="F93" s="9">
        <v>38504</v>
      </c>
      <c r="G93" s="9">
        <v>44713</v>
      </c>
      <c r="H93" s="10">
        <v>28</v>
      </c>
      <c r="I93" s="18" t="s">
        <v>181</v>
      </c>
      <c r="J93" s="10" t="s">
        <v>183</v>
      </c>
      <c r="K93" s="10" t="s">
        <v>184</v>
      </c>
      <c r="L93" s="10" t="s">
        <v>393</v>
      </c>
    </row>
    <row r="94" spans="1:12">
      <c r="A94" s="10" t="s">
        <v>70</v>
      </c>
      <c r="D94" s="10" t="s">
        <v>182</v>
      </c>
      <c r="E94" s="17" t="s">
        <v>267</v>
      </c>
      <c r="F94" s="9">
        <v>38504</v>
      </c>
      <c r="G94" s="9">
        <v>44713</v>
      </c>
      <c r="H94" s="10">
        <v>28</v>
      </c>
      <c r="I94" s="18" t="s">
        <v>181</v>
      </c>
      <c r="J94" s="10" t="s">
        <v>183</v>
      </c>
      <c r="K94" s="10" t="s">
        <v>184</v>
      </c>
      <c r="L94" s="10" t="s">
        <v>393</v>
      </c>
    </row>
    <row r="95" spans="1:12">
      <c r="A95" s="10" t="s">
        <v>71</v>
      </c>
      <c r="D95" s="10" t="s">
        <v>182</v>
      </c>
      <c r="E95" s="17" t="s">
        <v>268</v>
      </c>
      <c r="F95" s="9">
        <v>38504</v>
      </c>
      <c r="G95" s="9">
        <v>44713</v>
      </c>
      <c r="H95" s="10">
        <v>28</v>
      </c>
      <c r="I95" s="18" t="s">
        <v>181</v>
      </c>
      <c r="J95" s="10" t="s">
        <v>183</v>
      </c>
      <c r="K95" s="10" t="s">
        <v>184</v>
      </c>
      <c r="L95" s="10" t="s">
        <v>393</v>
      </c>
    </row>
    <row r="96" spans="1:12">
      <c r="A96" s="10" t="s">
        <v>72</v>
      </c>
      <c r="D96" s="10" t="s">
        <v>182</v>
      </c>
      <c r="E96" s="17" t="s">
        <v>269</v>
      </c>
      <c r="F96" s="9">
        <v>38504</v>
      </c>
      <c r="G96" s="9">
        <v>44713</v>
      </c>
      <c r="H96" s="10">
        <v>28</v>
      </c>
      <c r="I96" s="18" t="s">
        <v>181</v>
      </c>
      <c r="J96" s="10" t="s">
        <v>183</v>
      </c>
      <c r="K96" s="10" t="s">
        <v>184</v>
      </c>
      <c r="L96" s="10" t="s">
        <v>393</v>
      </c>
    </row>
    <row r="97" spans="1:12">
      <c r="A97" s="10" t="s">
        <v>73</v>
      </c>
      <c r="D97" s="10" t="s">
        <v>182</v>
      </c>
      <c r="E97" s="17" t="s">
        <v>270</v>
      </c>
      <c r="F97" s="9">
        <v>38504</v>
      </c>
      <c r="G97" s="9">
        <v>44713</v>
      </c>
      <c r="H97" s="10">
        <v>28</v>
      </c>
      <c r="I97" s="18" t="s">
        <v>181</v>
      </c>
      <c r="J97" s="10" t="s">
        <v>183</v>
      </c>
      <c r="K97" s="10" t="s">
        <v>184</v>
      </c>
      <c r="L97" s="10" t="s">
        <v>393</v>
      </c>
    </row>
    <row r="98" spans="1:12">
      <c r="A98" s="10" t="s">
        <v>74</v>
      </c>
      <c r="D98" s="10" t="s">
        <v>182</v>
      </c>
      <c r="E98" s="17" t="s">
        <v>271</v>
      </c>
      <c r="F98" s="9">
        <v>38504</v>
      </c>
      <c r="G98" s="9">
        <v>44713</v>
      </c>
      <c r="H98" s="10">
        <v>28</v>
      </c>
      <c r="I98" s="18" t="s">
        <v>181</v>
      </c>
      <c r="J98" s="10" t="s">
        <v>183</v>
      </c>
      <c r="K98" s="10" t="s">
        <v>184</v>
      </c>
      <c r="L98" s="10" t="s">
        <v>393</v>
      </c>
    </row>
    <row r="99" spans="1:12">
      <c r="A99" s="10" t="s">
        <v>75</v>
      </c>
      <c r="D99" s="10" t="s">
        <v>182</v>
      </c>
      <c r="E99" s="17" t="s">
        <v>272</v>
      </c>
      <c r="F99" s="9">
        <v>38504</v>
      </c>
      <c r="G99" s="9">
        <v>44713</v>
      </c>
      <c r="H99" s="10">
        <v>28</v>
      </c>
      <c r="I99" s="18" t="s">
        <v>181</v>
      </c>
      <c r="J99" s="10" t="s">
        <v>183</v>
      </c>
      <c r="K99" s="10" t="s">
        <v>184</v>
      </c>
      <c r="L99" s="10" t="s">
        <v>393</v>
      </c>
    </row>
    <row r="100" spans="1:12">
      <c r="A100" s="10" t="s">
        <v>76</v>
      </c>
      <c r="D100" s="10" t="s">
        <v>182</v>
      </c>
      <c r="E100" s="17" t="s">
        <v>273</v>
      </c>
      <c r="F100" s="9">
        <v>38504</v>
      </c>
      <c r="G100" s="9">
        <v>44713</v>
      </c>
      <c r="H100" s="10">
        <v>28</v>
      </c>
      <c r="I100" s="18" t="s">
        <v>181</v>
      </c>
      <c r="J100" s="10" t="s">
        <v>183</v>
      </c>
      <c r="K100" s="10" t="s">
        <v>184</v>
      </c>
      <c r="L100" s="10" t="s">
        <v>393</v>
      </c>
    </row>
    <row r="101" spans="1:12">
      <c r="A101" s="10" t="s">
        <v>77</v>
      </c>
      <c r="D101" s="10" t="s">
        <v>182</v>
      </c>
      <c r="E101" s="17" t="s">
        <v>274</v>
      </c>
      <c r="F101" s="9">
        <v>38504</v>
      </c>
      <c r="G101" s="9">
        <v>44713</v>
      </c>
      <c r="H101" s="10">
        <v>28</v>
      </c>
      <c r="I101" s="18" t="s">
        <v>181</v>
      </c>
      <c r="J101" s="10" t="s">
        <v>183</v>
      </c>
      <c r="K101" s="10" t="s">
        <v>184</v>
      </c>
      <c r="L101" s="10" t="s">
        <v>393</v>
      </c>
    </row>
    <row r="102" spans="1:12">
      <c r="A102" s="10" t="s">
        <v>78</v>
      </c>
      <c r="D102" s="10" t="s">
        <v>182</v>
      </c>
      <c r="E102" s="17" t="s">
        <v>275</v>
      </c>
      <c r="F102" s="9">
        <v>38504</v>
      </c>
      <c r="G102" s="9">
        <v>44713</v>
      </c>
      <c r="H102" s="10">
        <v>28</v>
      </c>
      <c r="I102" s="18" t="s">
        <v>181</v>
      </c>
      <c r="J102" s="10" t="s">
        <v>183</v>
      </c>
      <c r="K102" s="10" t="s">
        <v>184</v>
      </c>
      <c r="L102" s="10" t="s">
        <v>393</v>
      </c>
    </row>
    <row r="103" spans="1:12">
      <c r="A103" s="10" t="s">
        <v>79</v>
      </c>
      <c r="D103" s="10" t="s">
        <v>182</v>
      </c>
      <c r="E103" s="17" t="s">
        <v>276</v>
      </c>
      <c r="F103" s="9">
        <v>38504</v>
      </c>
      <c r="G103" s="9">
        <v>44713</v>
      </c>
      <c r="H103" s="10">
        <v>28</v>
      </c>
      <c r="I103" s="18" t="s">
        <v>181</v>
      </c>
      <c r="J103" s="10" t="s">
        <v>183</v>
      </c>
      <c r="K103" s="10" t="s">
        <v>184</v>
      </c>
      <c r="L103" s="10" t="s">
        <v>393</v>
      </c>
    </row>
    <row r="104" spans="1:12">
      <c r="A104" s="10" t="s">
        <v>80</v>
      </c>
      <c r="D104" s="10" t="s">
        <v>182</v>
      </c>
      <c r="E104" s="17" t="s">
        <v>277</v>
      </c>
      <c r="F104" s="9">
        <v>38504</v>
      </c>
      <c r="G104" s="9">
        <v>44713</v>
      </c>
      <c r="H104" s="10">
        <v>28</v>
      </c>
      <c r="I104" s="18" t="s">
        <v>181</v>
      </c>
      <c r="J104" s="10" t="s">
        <v>183</v>
      </c>
      <c r="K104" s="10" t="s">
        <v>184</v>
      </c>
      <c r="L104" s="10" t="s">
        <v>393</v>
      </c>
    </row>
    <row r="105" spans="1:12">
      <c r="A105" s="10" t="s">
        <v>81</v>
      </c>
      <c r="D105" s="10" t="s">
        <v>182</v>
      </c>
      <c r="E105" s="17" t="s">
        <v>278</v>
      </c>
      <c r="F105" s="9">
        <v>38504</v>
      </c>
      <c r="G105" s="9">
        <v>44713</v>
      </c>
      <c r="H105" s="10">
        <v>28</v>
      </c>
      <c r="I105" s="18" t="s">
        <v>181</v>
      </c>
      <c r="J105" s="10" t="s">
        <v>183</v>
      </c>
      <c r="K105" s="10" t="s">
        <v>184</v>
      </c>
      <c r="L105" s="10" t="s">
        <v>393</v>
      </c>
    </row>
    <row r="106" spans="1:12">
      <c r="A106" s="10" t="s">
        <v>82</v>
      </c>
      <c r="D106" s="10" t="s">
        <v>182</v>
      </c>
      <c r="E106" s="17" t="s">
        <v>279</v>
      </c>
      <c r="F106" s="9">
        <v>38504</v>
      </c>
      <c r="G106" s="9">
        <v>44713</v>
      </c>
      <c r="H106" s="10">
        <v>28</v>
      </c>
      <c r="I106" s="18" t="s">
        <v>181</v>
      </c>
      <c r="J106" s="10" t="s">
        <v>183</v>
      </c>
      <c r="K106" s="10" t="s">
        <v>184</v>
      </c>
      <c r="L106" s="10" t="s">
        <v>393</v>
      </c>
    </row>
    <row r="107" spans="1:12">
      <c r="A107" s="10" t="s">
        <v>83</v>
      </c>
      <c r="D107" s="10" t="s">
        <v>182</v>
      </c>
      <c r="E107" s="17" t="s">
        <v>280</v>
      </c>
      <c r="F107" s="9">
        <v>38504</v>
      </c>
      <c r="G107" s="9">
        <v>44713</v>
      </c>
      <c r="H107" s="10">
        <v>28</v>
      </c>
      <c r="I107" s="18" t="s">
        <v>181</v>
      </c>
      <c r="J107" s="10" t="s">
        <v>183</v>
      </c>
      <c r="K107" s="10" t="s">
        <v>184</v>
      </c>
      <c r="L107" s="10" t="s">
        <v>393</v>
      </c>
    </row>
    <row r="108" spans="1:12">
      <c r="A108" s="10" t="s">
        <v>84</v>
      </c>
      <c r="D108" s="10" t="s">
        <v>182</v>
      </c>
      <c r="E108" s="17" t="s">
        <v>281</v>
      </c>
      <c r="F108" s="9">
        <v>38504</v>
      </c>
      <c r="G108" s="9">
        <v>44713</v>
      </c>
      <c r="H108" s="10">
        <v>28</v>
      </c>
      <c r="I108" s="18" t="s">
        <v>181</v>
      </c>
      <c r="J108" s="10" t="s">
        <v>183</v>
      </c>
      <c r="K108" s="10" t="s">
        <v>184</v>
      </c>
      <c r="L108" s="10" t="s">
        <v>393</v>
      </c>
    </row>
    <row r="109" spans="1:12">
      <c r="A109" s="10" t="s">
        <v>85</v>
      </c>
      <c r="D109" s="10" t="s">
        <v>182</v>
      </c>
      <c r="E109" s="17" t="s">
        <v>282</v>
      </c>
      <c r="F109" s="9">
        <v>38504</v>
      </c>
      <c r="G109" s="9">
        <v>44713</v>
      </c>
      <c r="H109" s="10">
        <v>28</v>
      </c>
      <c r="I109" s="18" t="s">
        <v>181</v>
      </c>
      <c r="J109" s="10" t="s">
        <v>183</v>
      </c>
      <c r="K109" s="10" t="s">
        <v>184</v>
      </c>
      <c r="L109" s="10" t="s">
        <v>393</v>
      </c>
    </row>
    <row r="110" spans="1:12">
      <c r="A110" s="10" t="s">
        <v>86</v>
      </c>
      <c r="D110" s="10" t="s">
        <v>182</v>
      </c>
      <c r="E110" s="17" t="s">
        <v>283</v>
      </c>
      <c r="F110" s="9">
        <v>38504</v>
      </c>
      <c r="G110" s="9">
        <v>44713</v>
      </c>
      <c r="H110" s="10">
        <v>28</v>
      </c>
      <c r="I110" s="18" t="s">
        <v>181</v>
      </c>
      <c r="J110" s="10" t="s">
        <v>183</v>
      </c>
      <c r="K110" s="10" t="s">
        <v>184</v>
      </c>
      <c r="L110" s="10" t="s">
        <v>393</v>
      </c>
    </row>
    <row r="111" spans="1:12">
      <c r="A111" s="10" t="s">
        <v>84</v>
      </c>
      <c r="D111" s="10" t="s">
        <v>182</v>
      </c>
      <c r="E111" s="17" t="s">
        <v>284</v>
      </c>
      <c r="F111" s="9">
        <v>38504</v>
      </c>
      <c r="G111" s="9">
        <v>44713</v>
      </c>
      <c r="H111" s="10">
        <v>28</v>
      </c>
      <c r="I111" s="18" t="s">
        <v>181</v>
      </c>
      <c r="J111" s="10" t="s">
        <v>183</v>
      </c>
      <c r="K111" s="10" t="s">
        <v>184</v>
      </c>
      <c r="L111" s="10" t="s">
        <v>393</v>
      </c>
    </row>
    <row r="112" spans="1:12">
      <c r="A112" s="10" t="s">
        <v>85</v>
      </c>
      <c r="D112" s="10" t="s">
        <v>182</v>
      </c>
      <c r="E112" s="17" t="s">
        <v>285</v>
      </c>
      <c r="F112" s="9">
        <v>38504</v>
      </c>
      <c r="G112" s="9">
        <v>44713</v>
      </c>
      <c r="H112" s="10">
        <v>28</v>
      </c>
      <c r="I112" s="18" t="s">
        <v>181</v>
      </c>
      <c r="J112" s="10" t="s">
        <v>183</v>
      </c>
      <c r="K112" s="10" t="s">
        <v>184</v>
      </c>
      <c r="L112" s="10" t="s">
        <v>393</v>
      </c>
    </row>
    <row r="113" spans="1:12">
      <c r="A113" s="10" t="s">
        <v>87</v>
      </c>
      <c r="D113" s="10" t="s">
        <v>182</v>
      </c>
      <c r="E113" s="17" t="s">
        <v>286</v>
      </c>
      <c r="F113" s="9">
        <v>38504</v>
      </c>
      <c r="G113" s="9">
        <v>44713</v>
      </c>
      <c r="H113" s="10">
        <v>28</v>
      </c>
      <c r="I113" s="18" t="s">
        <v>181</v>
      </c>
      <c r="J113" s="10" t="s">
        <v>183</v>
      </c>
      <c r="K113" s="10" t="s">
        <v>184</v>
      </c>
      <c r="L113" s="10" t="s">
        <v>393</v>
      </c>
    </row>
    <row r="114" spans="1:12">
      <c r="A114" s="10" t="s">
        <v>84</v>
      </c>
      <c r="D114" s="10" t="s">
        <v>182</v>
      </c>
      <c r="E114" s="17" t="s">
        <v>287</v>
      </c>
      <c r="F114" s="9">
        <v>38504</v>
      </c>
      <c r="G114" s="9">
        <v>44713</v>
      </c>
      <c r="H114" s="10">
        <v>28</v>
      </c>
      <c r="I114" s="18" t="s">
        <v>181</v>
      </c>
      <c r="J114" s="10" t="s">
        <v>183</v>
      </c>
      <c r="K114" s="10" t="s">
        <v>184</v>
      </c>
      <c r="L114" s="10" t="s">
        <v>393</v>
      </c>
    </row>
    <row r="115" spans="1:12">
      <c r="A115" s="10" t="s">
        <v>85</v>
      </c>
      <c r="D115" s="10" t="s">
        <v>182</v>
      </c>
      <c r="E115" s="17" t="s">
        <v>288</v>
      </c>
      <c r="F115" s="9">
        <v>38504</v>
      </c>
      <c r="G115" s="9">
        <v>44713</v>
      </c>
      <c r="H115" s="10">
        <v>28</v>
      </c>
      <c r="I115" s="18" t="s">
        <v>181</v>
      </c>
      <c r="J115" s="10" t="s">
        <v>183</v>
      </c>
      <c r="K115" s="10" t="s">
        <v>184</v>
      </c>
      <c r="L115" s="10" t="s">
        <v>393</v>
      </c>
    </row>
    <row r="116" spans="1:12">
      <c r="A116" s="10" t="s">
        <v>88</v>
      </c>
      <c r="D116" s="10" t="s">
        <v>182</v>
      </c>
      <c r="E116" s="17" t="s">
        <v>289</v>
      </c>
      <c r="F116" s="9">
        <v>38504</v>
      </c>
      <c r="G116" s="9">
        <v>44713</v>
      </c>
      <c r="H116" s="10">
        <v>28</v>
      </c>
      <c r="I116" s="18" t="s">
        <v>181</v>
      </c>
      <c r="J116" s="10" t="s">
        <v>183</v>
      </c>
      <c r="K116" s="10" t="s">
        <v>184</v>
      </c>
      <c r="L116" s="10" t="s">
        <v>393</v>
      </c>
    </row>
    <row r="117" spans="1:12">
      <c r="A117" s="10" t="s">
        <v>89</v>
      </c>
      <c r="D117" s="10" t="s">
        <v>182</v>
      </c>
      <c r="E117" s="17" t="s">
        <v>290</v>
      </c>
      <c r="F117" s="9">
        <v>38504</v>
      </c>
      <c r="G117" s="9">
        <v>44713</v>
      </c>
      <c r="H117" s="10">
        <v>28</v>
      </c>
      <c r="I117" s="18" t="s">
        <v>181</v>
      </c>
      <c r="J117" s="10" t="s">
        <v>183</v>
      </c>
      <c r="K117" s="10" t="s">
        <v>184</v>
      </c>
      <c r="L117" s="10" t="s">
        <v>393</v>
      </c>
    </row>
    <row r="118" spans="1:12">
      <c r="A118" s="10" t="s">
        <v>90</v>
      </c>
      <c r="D118" s="10" t="s">
        <v>182</v>
      </c>
      <c r="E118" s="17" t="s">
        <v>291</v>
      </c>
      <c r="F118" s="9">
        <v>38504</v>
      </c>
      <c r="G118" s="9">
        <v>44713</v>
      </c>
      <c r="H118" s="10">
        <v>28</v>
      </c>
      <c r="I118" s="18" t="s">
        <v>181</v>
      </c>
      <c r="J118" s="10" t="s">
        <v>183</v>
      </c>
      <c r="K118" s="10" t="s">
        <v>184</v>
      </c>
      <c r="L118" s="10" t="s">
        <v>393</v>
      </c>
    </row>
    <row r="119" spans="1:12">
      <c r="A119" s="10" t="s">
        <v>91</v>
      </c>
      <c r="D119" s="10" t="s">
        <v>182</v>
      </c>
      <c r="E119" s="17" t="s">
        <v>292</v>
      </c>
      <c r="F119" s="9">
        <v>38504</v>
      </c>
      <c r="G119" s="9">
        <v>44713</v>
      </c>
      <c r="H119" s="10">
        <v>28</v>
      </c>
      <c r="I119" s="18" t="s">
        <v>181</v>
      </c>
      <c r="J119" s="10" t="s">
        <v>183</v>
      </c>
      <c r="K119" s="10" t="s">
        <v>184</v>
      </c>
      <c r="L119" s="10" t="s">
        <v>393</v>
      </c>
    </row>
    <row r="120" spans="1:12">
      <c r="A120" s="10" t="s">
        <v>92</v>
      </c>
      <c r="D120" s="10" t="s">
        <v>182</v>
      </c>
      <c r="E120" s="17" t="s">
        <v>293</v>
      </c>
      <c r="F120" s="9">
        <v>38504</v>
      </c>
      <c r="G120" s="9">
        <v>44713</v>
      </c>
      <c r="H120" s="10">
        <v>28</v>
      </c>
      <c r="I120" s="18" t="s">
        <v>181</v>
      </c>
      <c r="J120" s="10" t="s">
        <v>183</v>
      </c>
      <c r="K120" s="10" t="s">
        <v>184</v>
      </c>
      <c r="L120" s="10" t="s">
        <v>393</v>
      </c>
    </row>
    <row r="121" spans="1:12">
      <c r="A121" s="10" t="s">
        <v>93</v>
      </c>
      <c r="D121" s="10" t="s">
        <v>182</v>
      </c>
      <c r="E121" s="17" t="s">
        <v>294</v>
      </c>
      <c r="F121" s="9">
        <v>38504</v>
      </c>
      <c r="G121" s="9">
        <v>44713</v>
      </c>
      <c r="H121" s="10">
        <v>28</v>
      </c>
      <c r="I121" s="18" t="s">
        <v>181</v>
      </c>
      <c r="J121" s="10" t="s">
        <v>183</v>
      </c>
      <c r="K121" s="10" t="s">
        <v>184</v>
      </c>
      <c r="L121" s="10" t="s">
        <v>393</v>
      </c>
    </row>
    <row r="122" spans="1:12">
      <c r="A122" s="10" t="s">
        <v>94</v>
      </c>
      <c r="D122" s="10" t="s">
        <v>182</v>
      </c>
      <c r="E122" s="17" t="s">
        <v>295</v>
      </c>
      <c r="F122" s="9">
        <v>38504</v>
      </c>
      <c r="G122" s="9">
        <v>44713</v>
      </c>
      <c r="H122" s="10">
        <v>28</v>
      </c>
      <c r="I122" s="18" t="s">
        <v>181</v>
      </c>
      <c r="J122" s="10" t="s">
        <v>183</v>
      </c>
      <c r="K122" s="10" t="s">
        <v>184</v>
      </c>
      <c r="L122" s="10" t="s">
        <v>393</v>
      </c>
    </row>
    <row r="123" spans="1:12">
      <c r="A123" s="10" t="s">
        <v>95</v>
      </c>
      <c r="D123" s="10" t="s">
        <v>182</v>
      </c>
      <c r="E123" s="17" t="s">
        <v>296</v>
      </c>
      <c r="F123" s="9">
        <v>38504</v>
      </c>
      <c r="G123" s="9">
        <v>44713</v>
      </c>
      <c r="H123" s="10">
        <v>28</v>
      </c>
      <c r="I123" s="18" t="s">
        <v>181</v>
      </c>
      <c r="J123" s="10" t="s">
        <v>183</v>
      </c>
      <c r="K123" s="10" t="s">
        <v>184</v>
      </c>
      <c r="L123" s="10" t="s">
        <v>393</v>
      </c>
    </row>
    <row r="124" spans="1:12">
      <c r="A124" s="10" t="s">
        <v>96</v>
      </c>
      <c r="D124" s="10" t="s">
        <v>182</v>
      </c>
      <c r="E124" s="17" t="s">
        <v>297</v>
      </c>
      <c r="F124" s="9">
        <v>38504</v>
      </c>
      <c r="G124" s="9">
        <v>44713</v>
      </c>
      <c r="H124" s="10">
        <v>28</v>
      </c>
      <c r="I124" s="18" t="s">
        <v>181</v>
      </c>
      <c r="J124" s="10" t="s">
        <v>183</v>
      </c>
      <c r="K124" s="10" t="s">
        <v>184</v>
      </c>
      <c r="L124" s="10" t="s">
        <v>393</v>
      </c>
    </row>
    <row r="125" spans="1:12">
      <c r="A125" s="10" t="s">
        <v>97</v>
      </c>
      <c r="D125" s="10" t="s">
        <v>182</v>
      </c>
      <c r="E125" s="17" t="s">
        <v>298</v>
      </c>
      <c r="F125" s="9">
        <v>38504</v>
      </c>
      <c r="G125" s="9">
        <v>44713</v>
      </c>
      <c r="H125" s="10">
        <v>28</v>
      </c>
      <c r="I125" s="18" t="s">
        <v>181</v>
      </c>
      <c r="J125" s="10" t="s">
        <v>183</v>
      </c>
      <c r="K125" s="10" t="s">
        <v>184</v>
      </c>
      <c r="L125" s="10" t="s">
        <v>393</v>
      </c>
    </row>
    <row r="126" spans="1:12">
      <c r="A126" s="10" t="s">
        <v>98</v>
      </c>
      <c r="D126" s="10" t="s">
        <v>182</v>
      </c>
      <c r="E126" s="17" t="s">
        <v>299</v>
      </c>
      <c r="F126" s="9">
        <v>38504</v>
      </c>
      <c r="G126" s="9">
        <v>44713</v>
      </c>
      <c r="H126" s="10">
        <v>28</v>
      </c>
      <c r="I126" s="18" t="s">
        <v>181</v>
      </c>
      <c r="J126" s="10" t="s">
        <v>183</v>
      </c>
      <c r="K126" s="10" t="s">
        <v>184</v>
      </c>
      <c r="L126" s="10" t="s">
        <v>393</v>
      </c>
    </row>
    <row r="127" spans="1:12">
      <c r="A127" s="10" t="s">
        <v>99</v>
      </c>
      <c r="D127" s="10" t="s">
        <v>182</v>
      </c>
      <c r="E127" s="17" t="s">
        <v>300</v>
      </c>
      <c r="F127" s="9">
        <v>38504</v>
      </c>
      <c r="G127" s="9">
        <v>44713</v>
      </c>
      <c r="H127" s="10">
        <v>28</v>
      </c>
      <c r="I127" s="18" t="s">
        <v>181</v>
      </c>
      <c r="J127" s="10" t="s">
        <v>183</v>
      </c>
      <c r="K127" s="10" t="s">
        <v>184</v>
      </c>
      <c r="L127" s="10" t="s">
        <v>393</v>
      </c>
    </row>
    <row r="128" spans="1:12">
      <c r="A128" s="10" t="s">
        <v>100</v>
      </c>
      <c r="D128" s="10" t="s">
        <v>182</v>
      </c>
      <c r="E128" s="17" t="s">
        <v>301</v>
      </c>
      <c r="F128" s="9">
        <v>38504</v>
      </c>
      <c r="G128" s="9">
        <v>44713</v>
      </c>
      <c r="H128" s="10">
        <v>28</v>
      </c>
      <c r="I128" s="18" t="s">
        <v>181</v>
      </c>
      <c r="J128" s="10" t="s">
        <v>183</v>
      </c>
      <c r="K128" s="10" t="s">
        <v>184</v>
      </c>
      <c r="L128" s="10" t="s">
        <v>393</v>
      </c>
    </row>
    <row r="129" spans="1:12">
      <c r="A129" s="10" t="s">
        <v>101</v>
      </c>
      <c r="D129" s="10" t="s">
        <v>182</v>
      </c>
      <c r="E129" s="17" t="s">
        <v>302</v>
      </c>
      <c r="F129" s="9">
        <v>38504</v>
      </c>
      <c r="G129" s="9">
        <v>44713</v>
      </c>
      <c r="H129" s="10">
        <v>28</v>
      </c>
      <c r="I129" s="18" t="s">
        <v>181</v>
      </c>
      <c r="J129" s="10" t="s">
        <v>183</v>
      </c>
      <c r="K129" s="10" t="s">
        <v>184</v>
      </c>
      <c r="L129" s="10" t="s">
        <v>393</v>
      </c>
    </row>
    <row r="130" spans="1:12">
      <c r="A130" s="10" t="s">
        <v>102</v>
      </c>
      <c r="D130" s="10" t="s">
        <v>182</v>
      </c>
      <c r="E130" s="17" t="s">
        <v>303</v>
      </c>
      <c r="F130" s="9">
        <v>38504</v>
      </c>
      <c r="G130" s="9">
        <v>44713</v>
      </c>
      <c r="H130" s="10">
        <v>28</v>
      </c>
      <c r="I130" s="18" t="s">
        <v>181</v>
      </c>
      <c r="J130" s="10" t="s">
        <v>183</v>
      </c>
      <c r="K130" s="10" t="s">
        <v>184</v>
      </c>
      <c r="L130" s="10" t="s">
        <v>393</v>
      </c>
    </row>
    <row r="131" spans="1:12">
      <c r="A131" s="10" t="s">
        <v>103</v>
      </c>
      <c r="D131" s="10" t="s">
        <v>182</v>
      </c>
      <c r="E131" s="17" t="s">
        <v>304</v>
      </c>
      <c r="F131" s="9">
        <v>38504</v>
      </c>
      <c r="G131" s="9">
        <v>44713</v>
      </c>
      <c r="H131" s="10">
        <v>28</v>
      </c>
      <c r="I131" s="18" t="s">
        <v>181</v>
      </c>
      <c r="J131" s="10" t="s">
        <v>183</v>
      </c>
      <c r="K131" s="10" t="s">
        <v>184</v>
      </c>
      <c r="L131" s="10" t="s">
        <v>393</v>
      </c>
    </row>
    <row r="132" spans="1:12">
      <c r="A132" s="10" t="s">
        <v>104</v>
      </c>
      <c r="D132" s="10" t="s">
        <v>182</v>
      </c>
      <c r="E132" s="17" t="s">
        <v>305</v>
      </c>
      <c r="F132" s="9">
        <v>38504</v>
      </c>
      <c r="G132" s="9">
        <v>44713</v>
      </c>
      <c r="H132" s="10">
        <v>28</v>
      </c>
      <c r="I132" s="18" t="s">
        <v>181</v>
      </c>
      <c r="J132" s="10" t="s">
        <v>183</v>
      </c>
      <c r="K132" s="10" t="s">
        <v>184</v>
      </c>
      <c r="L132" s="10" t="s">
        <v>393</v>
      </c>
    </row>
    <row r="133" spans="1:12">
      <c r="A133" s="10" t="s">
        <v>105</v>
      </c>
      <c r="D133" s="10" t="s">
        <v>182</v>
      </c>
      <c r="E133" s="17" t="s">
        <v>306</v>
      </c>
      <c r="F133" s="9">
        <v>38504</v>
      </c>
      <c r="G133" s="9">
        <v>44713</v>
      </c>
      <c r="H133" s="10">
        <v>28</v>
      </c>
      <c r="I133" s="18" t="s">
        <v>181</v>
      </c>
      <c r="J133" s="10" t="s">
        <v>183</v>
      </c>
      <c r="K133" s="10" t="s">
        <v>184</v>
      </c>
      <c r="L133" s="10" t="s">
        <v>393</v>
      </c>
    </row>
    <row r="134" spans="1:12">
      <c r="A134" s="10" t="s">
        <v>106</v>
      </c>
      <c r="D134" s="10" t="s">
        <v>182</v>
      </c>
      <c r="E134" s="17" t="s">
        <v>307</v>
      </c>
      <c r="F134" s="9">
        <v>38504</v>
      </c>
      <c r="G134" s="9">
        <v>44713</v>
      </c>
      <c r="H134" s="10">
        <v>28</v>
      </c>
      <c r="I134" s="18" t="s">
        <v>181</v>
      </c>
      <c r="J134" s="10" t="s">
        <v>183</v>
      </c>
      <c r="K134" s="10" t="s">
        <v>184</v>
      </c>
      <c r="L134" s="10" t="s">
        <v>393</v>
      </c>
    </row>
    <row r="135" spans="1:12">
      <c r="A135" s="10" t="s">
        <v>107</v>
      </c>
      <c r="D135" s="10" t="s">
        <v>182</v>
      </c>
      <c r="E135" s="17" t="s">
        <v>308</v>
      </c>
      <c r="F135" s="9">
        <v>38504</v>
      </c>
      <c r="G135" s="9">
        <v>44713</v>
      </c>
      <c r="H135" s="10">
        <v>28</v>
      </c>
      <c r="I135" s="18" t="s">
        <v>181</v>
      </c>
      <c r="J135" s="10" t="s">
        <v>183</v>
      </c>
      <c r="K135" s="10" t="s">
        <v>184</v>
      </c>
      <c r="L135" s="10" t="s">
        <v>393</v>
      </c>
    </row>
    <row r="136" spans="1:12">
      <c r="A136" s="10" t="s">
        <v>108</v>
      </c>
      <c r="D136" s="10" t="s">
        <v>182</v>
      </c>
      <c r="E136" s="17" t="s">
        <v>309</v>
      </c>
      <c r="F136" s="9">
        <v>38504</v>
      </c>
      <c r="G136" s="9">
        <v>44713</v>
      </c>
      <c r="H136" s="10">
        <v>28</v>
      </c>
      <c r="I136" s="18" t="s">
        <v>181</v>
      </c>
      <c r="J136" s="10" t="s">
        <v>183</v>
      </c>
      <c r="K136" s="10" t="s">
        <v>184</v>
      </c>
      <c r="L136" s="10" t="s">
        <v>393</v>
      </c>
    </row>
    <row r="137" spans="1:12">
      <c r="A137" s="10" t="s">
        <v>109</v>
      </c>
      <c r="D137" s="10" t="s">
        <v>182</v>
      </c>
      <c r="E137" s="17" t="s">
        <v>310</v>
      </c>
      <c r="F137" s="9">
        <v>38504</v>
      </c>
      <c r="G137" s="9">
        <v>44713</v>
      </c>
      <c r="H137" s="10">
        <v>28</v>
      </c>
      <c r="I137" s="18" t="s">
        <v>181</v>
      </c>
      <c r="J137" s="10" t="s">
        <v>183</v>
      </c>
      <c r="K137" s="10" t="s">
        <v>184</v>
      </c>
      <c r="L137" s="10" t="s">
        <v>393</v>
      </c>
    </row>
    <row r="138" spans="1:12">
      <c r="A138" s="10" t="s">
        <v>110</v>
      </c>
      <c r="D138" s="10" t="s">
        <v>182</v>
      </c>
      <c r="E138" s="17" t="s">
        <v>311</v>
      </c>
      <c r="F138" s="9">
        <v>38504</v>
      </c>
      <c r="G138" s="9">
        <v>44713</v>
      </c>
      <c r="H138" s="10">
        <v>28</v>
      </c>
      <c r="I138" s="18" t="s">
        <v>181</v>
      </c>
      <c r="J138" s="10" t="s">
        <v>183</v>
      </c>
      <c r="K138" s="10" t="s">
        <v>184</v>
      </c>
      <c r="L138" s="10" t="s">
        <v>393</v>
      </c>
    </row>
    <row r="139" spans="1:12">
      <c r="A139" s="10" t="s">
        <v>111</v>
      </c>
      <c r="D139" s="10" t="s">
        <v>182</v>
      </c>
      <c r="E139" s="17" t="s">
        <v>312</v>
      </c>
      <c r="F139" s="9">
        <v>38504</v>
      </c>
      <c r="G139" s="9">
        <v>44713</v>
      </c>
      <c r="H139" s="10">
        <v>28</v>
      </c>
      <c r="I139" s="18" t="s">
        <v>181</v>
      </c>
      <c r="J139" s="10" t="s">
        <v>183</v>
      </c>
      <c r="K139" s="10" t="s">
        <v>184</v>
      </c>
      <c r="L139" s="10" t="s">
        <v>393</v>
      </c>
    </row>
    <row r="140" spans="1:12">
      <c r="A140" s="10" t="s">
        <v>112</v>
      </c>
      <c r="D140" s="10" t="s">
        <v>182</v>
      </c>
      <c r="E140" s="17" t="s">
        <v>313</v>
      </c>
      <c r="F140" s="9">
        <v>38504</v>
      </c>
      <c r="G140" s="9">
        <v>44713</v>
      </c>
      <c r="H140" s="10">
        <v>28</v>
      </c>
      <c r="I140" s="18" t="s">
        <v>181</v>
      </c>
      <c r="J140" s="10" t="s">
        <v>183</v>
      </c>
      <c r="K140" s="10" t="s">
        <v>184</v>
      </c>
      <c r="L140" s="10" t="s">
        <v>393</v>
      </c>
    </row>
    <row r="141" spans="1:12">
      <c r="A141" s="10" t="s">
        <v>110</v>
      </c>
      <c r="D141" s="10" t="s">
        <v>182</v>
      </c>
      <c r="E141" s="17" t="s">
        <v>314</v>
      </c>
      <c r="F141" s="9">
        <v>38504</v>
      </c>
      <c r="G141" s="9">
        <v>44713</v>
      </c>
      <c r="H141" s="10">
        <v>28</v>
      </c>
      <c r="I141" s="18" t="s">
        <v>181</v>
      </c>
      <c r="J141" s="10" t="s">
        <v>183</v>
      </c>
      <c r="K141" s="10" t="s">
        <v>184</v>
      </c>
      <c r="L141" s="10" t="s">
        <v>393</v>
      </c>
    </row>
    <row r="142" spans="1:12">
      <c r="A142" s="10" t="s">
        <v>111</v>
      </c>
      <c r="D142" s="10" t="s">
        <v>182</v>
      </c>
      <c r="E142" s="17" t="s">
        <v>315</v>
      </c>
      <c r="F142" s="9">
        <v>38504</v>
      </c>
      <c r="G142" s="9">
        <v>44713</v>
      </c>
      <c r="H142" s="10">
        <v>28</v>
      </c>
      <c r="I142" s="18" t="s">
        <v>181</v>
      </c>
      <c r="J142" s="10" t="s">
        <v>183</v>
      </c>
      <c r="K142" s="10" t="s">
        <v>184</v>
      </c>
      <c r="L142" s="10" t="s">
        <v>393</v>
      </c>
    </row>
    <row r="143" spans="1:12">
      <c r="A143" s="10" t="s">
        <v>113</v>
      </c>
      <c r="D143" s="10" t="s">
        <v>182</v>
      </c>
      <c r="E143" s="17" t="s">
        <v>316</v>
      </c>
      <c r="F143" s="9">
        <v>38504</v>
      </c>
      <c r="G143" s="9">
        <v>44713</v>
      </c>
      <c r="H143" s="10">
        <v>28</v>
      </c>
      <c r="I143" s="18" t="s">
        <v>181</v>
      </c>
      <c r="J143" s="10" t="s">
        <v>183</v>
      </c>
      <c r="K143" s="10" t="s">
        <v>184</v>
      </c>
      <c r="L143" s="10" t="s">
        <v>393</v>
      </c>
    </row>
    <row r="144" spans="1:12">
      <c r="A144" s="10" t="s">
        <v>110</v>
      </c>
      <c r="D144" s="10" t="s">
        <v>182</v>
      </c>
      <c r="E144" s="17" t="s">
        <v>317</v>
      </c>
      <c r="F144" s="9">
        <v>38504</v>
      </c>
      <c r="G144" s="9">
        <v>44713</v>
      </c>
      <c r="H144" s="10">
        <v>28</v>
      </c>
      <c r="I144" s="18" t="s">
        <v>181</v>
      </c>
      <c r="J144" s="10" t="s">
        <v>183</v>
      </c>
      <c r="K144" s="10" t="s">
        <v>184</v>
      </c>
      <c r="L144" s="10" t="s">
        <v>393</v>
      </c>
    </row>
    <row r="145" spans="1:12">
      <c r="A145" s="10" t="s">
        <v>111</v>
      </c>
      <c r="D145" s="10" t="s">
        <v>182</v>
      </c>
      <c r="E145" s="17" t="s">
        <v>318</v>
      </c>
      <c r="F145" s="9">
        <v>38504</v>
      </c>
      <c r="G145" s="9">
        <v>44713</v>
      </c>
      <c r="H145" s="10">
        <v>28</v>
      </c>
      <c r="I145" s="18" t="s">
        <v>181</v>
      </c>
      <c r="J145" s="10" t="s">
        <v>183</v>
      </c>
      <c r="K145" s="10" t="s">
        <v>184</v>
      </c>
      <c r="L145" s="10" t="s">
        <v>393</v>
      </c>
    </row>
    <row r="146" spans="1:12">
      <c r="A146" s="10" t="s">
        <v>114</v>
      </c>
      <c r="D146" s="10" t="s">
        <v>182</v>
      </c>
      <c r="E146" s="17" t="s">
        <v>319</v>
      </c>
      <c r="F146" s="9">
        <v>38504</v>
      </c>
      <c r="G146" s="9">
        <v>44713</v>
      </c>
      <c r="H146" s="10">
        <v>28</v>
      </c>
      <c r="I146" s="18" t="s">
        <v>181</v>
      </c>
      <c r="J146" s="10" t="s">
        <v>183</v>
      </c>
      <c r="K146" s="10" t="s">
        <v>184</v>
      </c>
      <c r="L146" s="10" t="s">
        <v>393</v>
      </c>
    </row>
    <row r="147" spans="1:12">
      <c r="A147" s="10" t="s">
        <v>115</v>
      </c>
      <c r="D147" s="10" t="s">
        <v>182</v>
      </c>
      <c r="E147" s="17" t="s">
        <v>320</v>
      </c>
      <c r="F147" s="9">
        <v>38504</v>
      </c>
      <c r="G147" s="9">
        <v>44713</v>
      </c>
      <c r="H147" s="10">
        <v>28</v>
      </c>
      <c r="I147" s="18" t="s">
        <v>181</v>
      </c>
      <c r="J147" s="10" t="s">
        <v>183</v>
      </c>
      <c r="K147" s="10" t="s">
        <v>184</v>
      </c>
      <c r="L147" s="10" t="s">
        <v>393</v>
      </c>
    </row>
    <row r="148" spans="1:12">
      <c r="A148" s="10" t="s">
        <v>116</v>
      </c>
      <c r="D148" s="10" t="s">
        <v>182</v>
      </c>
      <c r="E148" s="17" t="s">
        <v>321</v>
      </c>
      <c r="F148" s="9">
        <v>38504</v>
      </c>
      <c r="G148" s="9">
        <v>44713</v>
      </c>
      <c r="H148" s="10">
        <v>28</v>
      </c>
      <c r="I148" s="18" t="s">
        <v>181</v>
      </c>
      <c r="J148" s="10" t="s">
        <v>183</v>
      </c>
      <c r="K148" s="10" t="s">
        <v>184</v>
      </c>
      <c r="L148" s="10" t="s">
        <v>393</v>
      </c>
    </row>
    <row r="149" spans="1:12">
      <c r="A149" s="10" t="s">
        <v>117</v>
      </c>
      <c r="D149" s="10" t="s">
        <v>182</v>
      </c>
      <c r="E149" s="17" t="s">
        <v>322</v>
      </c>
      <c r="F149" s="9">
        <v>38504</v>
      </c>
      <c r="G149" s="9">
        <v>44713</v>
      </c>
      <c r="H149" s="10">
        <v>28</v>
      </c>
      <c r="I149" s="18" t="s">
        <v>181</v>
      </c>
      <c r="J149" s="10" t="s">
        <v>183</v>
      </c>
      <c r="K149" s="10" t="s">
        <v>184</v>
      </c>
      <c r="L149" s="10" t="s">
        <v>393</v>
      </c>
    </row>
    <row r="150" spans="1:12">
      <c r="A150" s="10" t="s">
        <v>118</v>
      </c>
      <c r="D150" s="10" t="s">
        <v>182</v>
      </c>
      <c r="E150" s="17" t="s">
        <v>323</v>
      </c>
      <c r="F150" s="9">
        <v>38504</v>
      </c>
      <c r="G150" s="9">
        <v>44713</v>
      </c>
      <c r="H150" s="10">
        <v>28</v>
      </c>
      <c r="I150" s="18" t="s">
        <v>181</v>
      </c>
      <c r="J150" s="10" t="s">
        <v>183</v>
      </c>
      <c r="K150" s="10" t="s">
        <v>184</v>
      </c>
      <c r="L150" s="10" t="s">
        <v>393</v>
      </c>
    </row>
    <row r="151" spans="1:12">
      <c r="A151" s="10" t="s">
        <v>119</v>
      </c>
      <c r="D151" s="10" t="s">
        <v>182</v>
      </c>
      <c r="E151" s="17" t="s">
        <v>324</v>
      </c>
      <c r="F151" s="9">
        <v>38504</v>
      </c>
      <c r="G151" s="9">
        <v>44713</v>
      </c>
      <c r="H151" s="10">
        <v>28</v>
      </c>
      <c r="I151" s="18" t="s">
        <v>181</v>
      </c>
      <c r="J151" s="10" t="s">
        <v>183</v>
      </c>
      <c r="K151" s="10" t="s">
        <v>184</v>
      </c>
      <c r="L151" s="10" t="s">
        <v>393</v>
      </c>
    </row>
    <row r="152" spans="1:12">
      <c r="A152" s="10" t="s">
        <v>120</v>
      </c>
      <c r="D152" s="10" t="s">
        <v>182</v>
      </c>
      <c r="E152" s="17" t="s">
        <v>325</v>
      </c>
      <c r="F152" s="9">
        <v>38504</v>
      </c>
      <c r="G152" s="9">
        <v>44713</v>
      </c>
      <c r="H152" s="10">
        <v>28</v>
      </c>
      <c r="I152" s="18" t="s">
        <v>181</v>
      </c>
      <c r="J152" s="10" t="s">
        <v>183</v>
      </c>
      <c r="K152" s="10" t="s">
        <v>184</v>
      </c>
      <c r="L152" s="10" t="s">
        <v>393</v>
      </c>
    </row>
    <row r="153" spans="1:12">
      <c r="A153" s="10" t="s">
        <v>121</v>
      </c>
      <c r="D153" s="10" t="s">
        <v>182</v>
      </c>
      <c r="E153" s="17" t="s">
        <v>326</v>
      </c>
      <c r="F153" s="9">
        <v>38504</v>
      </c>
      <c r="G153" s="9">
        <v>44713</v>
      </c>
      <c r="H153" s="10">
        <v>28</v>
      </c>
      <c r="I153" s="18" t="s">
        <v>181</v>
      </c>
      <c r="J153" s="10" t="s">
        <v>183</v>
      </c>
      <c r="K153" s="10" t="s">
        <v>184</v>
      </c>
      <c r="L153" s="10" t="s">
        <v>393</v>
      </c>
    </row>
    <row r="154" spans="1:12">
      <c r="A154" s="10" t="s">
        <v>122</v>
      </c>
      <c r="D154" s="10" t="s">
        <v>182</v>
      </c>
      <c r="E154" s="17" t="s">
        <v>327</v>
      </c>
      <c r="F154" s="9">
        <v>38504</v>
      </c>
      <c r="G154" s="9">
        <v>44713</v>
      </c>
      <c r="H154" s="10">
        <v>28</v>
      </c>
      <c r="I154" s="18" t="s">
        <v>181</v>
      </c>
      <c r="J154" s="10" t="s">
        <v>183</v>
      </c>
      <c r="K154" s="10" t="s">
        <v>184</v>
      </c>
      <c r="L154" s="10" t="s">
        <v>393</v>
      </c>
    </row>
    <row r="155" spans="1:12">
      <c r="A155" s="10" t="s">
        <v>123</v>
      </c>
      <c r="D155" s="10" t="s">
        <v>182</v>
      </c>
      <c r="E155" s="17" t="s">
        <v>328</v>
      </c>
      <c r="F155" s="9">
        <v>38504</v>
      </c>
      <c r="G155" s="9">
        <v>44713</v>
      </c>
      <c r="H155" s="10">
        <v>28</v>
      </c>
      <c r="I155" s="18" t="s">
        <v>181</v>
      </c>
      <c r="J155" s="10" t="s">
        <v>183</v>
      </c>
      <c r="K155" s="10" t="s">
        <v>184</v>
      </c>
      <c r="L155" s="10" t="s">
        <v>393</v>
      </c>
    </row>
    <row r="156" spans="1:12">
      <c r="A156" s="10" t="s">
        <v>124</v>
      </c>
      <c r="D156" s="10" t="s">
        <v>182</v>
      </c>
      <c r="E156" s="17" t="s">
        <v>329</v>
      </c>
      <c r="F156" s="9">
        <v>38504</v>
      </c>
      <c r="G156" s="9">
        <v>44713</v>
      </c>
      <c r="H156" s="10">
        <v>28</v>
      </c>
      <c r="I156" s="18" t="s">
        <v>181</v>
      </c>
      <c r="J156" s="10" t="s">
        <v>183</v>
      </c>
      <c r="K156" s="10" t="s">
        <v>184</v>
      </c>
      <c r="L156" s="10" t="s">
        <v>393</v>
      </c>
    </row>
    <row r="157" spans="1:12">
      <c r="A157" s="10" t="s">
        <v>125</v>
      </c>
      <c r="D157" s="10" t="s">
        <v>182</v>
      </c>
      <c r="E157" s="17" t="s">
        <v>330</v>
      </c>
      <c r="F157" s="9">
        <v>38504</v>
      </c>
      <c r="G157" s="9">
        <v>44713</v>
      </c>
      <c r="H157" s="10">
        <v>28</v>
      </c>
      <c r="I157" s="18" t="s">
        <v>181</v>
      </c>
      <c r="J157" s="10" t="s">
        <v>183</v>
      </c>
      <c r="K157" s="10" t="s">
        <v>184</v>
      </c>
      <c r="L157" s="10" t="s">
        <v>393</v>
      </c>
    </row>
    <row r="158" spans="1:12">
      <c r="A158" s="10" t="s">
        <v>126</v>
      </c>
      <c r="D158" s="10" t="s">
        <v>182</v>
      </c>
      <c r="E158" s="17" t="s">
        <v>331</v>
      </c>
      <c r="F158" s="9">
        <v>38504</v>
      </c>
      <c r="G158" s="9">
        <v>44713</v>
      </c>
      <c r="H158" s="10">
        <v>28</v>
      </c>
      <c r="I158" s="18" t="s">
        <v>181</v>
      </c>
      <c r="J158" s="10" t="s">
        <v>183</v>
      </c>
      <c r="K158" s="10" t="s">
        <v>184</v>
      </c>
      <c r="L158" s="10" t="s">
        <v>393</v>
      </c>
    </row>
    <row r="159" spans="1:12">
      <c r="A159" s="10" t="s">
        <v>127</v>
      </c>
      <c r="D159" s="10" t="s">
        <v>182</v>
      </c>
      <c r="E159" s="17" t="s">
        <v>332</v>
      </c>
      <c r="F159" s="9">
        <v>38504</v>
      </c>
      <c r="G159" s="9">
        <v>44713</v>
      </c>
      <c r="H159" s="10">
        <v>28</v>
      </c>
      <c r="I159" s="18" t="s">
        <v>181</v>
      </c>
      <c r="J159" s="10" t="s">
        <v>183</v>
      </c>
      <c r="K159" s="10" t="s">
        <v>184</v>
      </c>
      <c r="L159" s="10" t="s">
        <v>393</v>
      </c>
    </row>
    <row r="160" spans="1:12">
      <c r="A160" s="10" t="s">
        <v>128</v>
      </c>
      <c r="D160" s="10" t="s">
        <v>182</v>
      </c>
      <c r="E160" s="17" t="s">
        <v>333</v>
      </c>
      <c r="F160" s="9">
        <v>38504</v>
      </c>
      <c r="G160" s="9">
        <v>44713</v>
      </c>
      <c r="H160" s="10">
        <v>28</v>
      </c>
      <c r="I160" s="18" t="s">
        <v>181</v>
      </c>
      <c r="J160" s="10" t="s">
        <v>183</v>
      </c>
      <c r="K160" s="10" t="s">
        <v>184</v>
      </c>
      <c r="L160" s="10" t="s">
        <v>393</v>
      </c>
    </row>
    <row r="161" spans="1:12">
      <c r="A161" s="10" t="s">
        <v>129</v>
      </c>
      <c r="D161" s="10" t="s">
        <v>182</v>
      </c>
      <c r="E161" s="17" t="s">
        <v>334</v>
      </c>
      <c r="F161" s="9">
        <v>38504</v>
      </c>
      <c r="G161" s="9">
        <v>44713</v>
      </c>
      <c r="H161" s="10">
        <v>28</v>
      </c>
      <c r="I161" s="18" t="s">
        <v>181</v>
      </c>
      <c r="J161" s="10" t="s">
        <v>183</v>
      </c>
      <c r="K161" s="10" t="s">
        <v>184</v>
      </c>
      <c r="L161" s="10" t="s">
        <v>393</v>
      </c>
    </row>
    <row r="162" spans="1:12">
      <c r="A162" s="10" t="s">
        <v>130</v>
      </c>
      <c r="D162" s="10" t="s">
        <v>182</v>
      </c>
      <c r="E162" s="17" t="s">
        <v>335</v>
      </c>
      <c r="F162" s="9">
        <v>38504</v>
      </c>
      <c r="G162" s="9">
        <v>44713</v>
      </c>
      <c r="H162" s="10">
        <v>28</v>
      </c>
      <c r="I162" s="18" t="s">
        <v>181</v>
      </c>
      <c r="J162" s="10" t="s">
        <v>183</v>
      </c>
      <c r="K162" s="10" t="s">
        <v>184</v>
      </c>
      <c r="L162" s="10" t="s">
        <v>393</v>
      </c>
    </row>
    <row r="163" spans="1:12">
      <c r="A163" s="10" t="s">
        <v>131</v>
      </c>
      <c r="D163" s="10" t="s">
        <v>182</v>
      </c>
      <c r="E163" s="17" t="s">
        <v>336</v>
      </c>
      <c r="F163" s="9">
        <v>38504</v>
      </c>
      <c r="G163" s="9">
        <v>44713</v>
      </c>
      <c r="H163" s="10">
        <v>28</v>
      </c>
      <c r="I163" s="18" t="s">
        <v>181</v>
      </c>
      <c r="J163" s="10" t="s">
        <v>183</v>
      </c>
      <c r="K163" s="10" t="s">
        <v>184</v>
      </c>
      <c r="L163" s="10" t="s">
        <v>393</v>
      </c>
    </row>
    <row r="164" spans="1:12">
      <c r="A164" s="10" t="s">
        <v>132</v>
      </c>
      <c r="D164" s="10" t="s">
        <v>182</v>
      </c>
      <c r="E164" s="17" t="s">
        <v>337</v>
      </c>
      <c r="F164" s="9">
        <v>38504</v>
      </c>
      <c r="G164" s="9">
        <v>44713</v>
      </c>
      <c r="H164" s="10">
        <v>28</v>
      </c>
      <c r="I164" s="18" t="s">
        <v>181</v>
      </c>
      <c r="J164" s="10" t="s">
        <v>183</v>
      </c>
      <c r="K164" s="10" t="s">
        <v>184</v>
      </c>
      <c r="L164" s="10" t="s">
        <v>393</v>
      </c>
    </row>
    <row r="165" spans="1:12">
      <c r="A165" s="10" t="s">
        <v>133</v>
      </c>
      <c r="D165" s="10" t="s">
        <v>182</v>
      </c>
      <c r="E165" s="17" t="s">
        <v>338</v>
      </c>
      <c r="F165" s="9">
        <v>38504</v>
      </c>
      <c r="G165" s="9">
        <v>44713</v>
      </c>
      <c r="H165" s="10">
        <v>28</v>
      </c>
      <c r="I165" s="18" t="s">
        <v>181</v>
      </c>
      <c r="J165" s="10" t="s">
        <v>183</v>
      </c>
      <c r="K165" s="10" t="s">
        <v>184</v>
      </c>
      <c r="L165" s="10" t="s">
        <v>393</v>
      </c>
    </row>
    <row r="166" spans="1:12">
      <c r="A166" s="10" t="s">
        <v>134</v>
      </c>
      <c r="D166" s="10" t="s">
        <v>182</v>
      </c>
      <c r="E166" s="17" t="s">
        <v>339</v>
      </c>
      <c r="F166" s="9">
        <v>38504</v>
      </c>
      <c r="G166" s="9">
        <v>44713</v>
      </c>
      <c r="H166" s="10">
        <v>28</v>
      </c>
      <c r="I166" s="18" t="s">
        <v>181</v>
      </c>
      <c r="J166" s="10" t="s">
        <v>183</v>
      </c>
      <c r="K166" s="10" t="s">
        <v>184</v>
      </c>
      <c r="L166" s="10" t="s">
        <v>393</v>
      </c>
    </row>
    <row r="167" spans="1:12">
      <c r="A167" s="10" t="s">
        <v>135</v>
      </c>
      <c r="D167" s="10" t="s">
        <v>182</v>
      </c>
      <c r="E167" s="17" t="s">
        <v>340</v>
      </c>
      <c r="F167" s="9">
        <v>38504</v>
      </c>
      <c r="G167" s="9">
        <v>44713</v>
      </c>
      <c r="H167" s="10">
        <v>28</v>
      </c>
      <c r="I167" s="18" t="s">
        <v>181</v>
      </c>
      <c r="J167" s="10" t="s">
        <v>183</v>
      </c>
      <c r="K167" s="10" t="s">
        <v>184</v>
      </c>
      <c r="L167" s="10" t="s">
        <v>393</v>
      </c>
    </row>
    <row r="168" spans="1:12">
      <c r="A168" s="10" t="s">
        <v>136</v>
      </c>
      <c r="D168" s="10" t="s">
        <v>182</v>
      </c>
      <c r="E168" s="17" t="s">
        <v>341</v>
      </c>
      <c r="F168" s="9">
        <v>38504</v>
      </c>
      <c r="G168" s="9">
        <v>44713</v>
      </c>
      <c r="H168" s="10">
        <v>28</v>
      </c>
      <c r="I168" s="18" t="s">
        <v>181</v>
      </c>
      <c r="J168" s="10" t="s">
        <v>183</v>
      </c>
      <c r="K168" s="10" t="s">
        <v>184</v>
      </c>
      <c r="L168" s="10" t="s">
        <v>393</v>
      </c>
    </row>
    <row r="169" spans="1:12">
      <c r="A169" s="10" t="s">
        <v>137</v>
      </c>
      <c r="D169" s="10" t="s">
        <v>182</v>
      </c>
      <c r="E169" s="17" t="s">
        <v>342</v>
      </c>
      <c r="F169" s="9">
        <v>38504</v>
      </c>
      <c r="G169" s="9">
        <v>44713</v>
      </c>
      <c r="H169" s="10">
        <v>28</v>
      </c>
      <c r="I169" s="18" t="s">
        <v>181</v>
      </c>
      <c r="J169" s="10" t="s">
        <v>183</v>
      </c>
      <c r="K169" s="10" t="s">
        <v>184</v>
      </c>
      <c r="L169" s="10" t="s">
        <v>393</v>
      </c>
    </row>
    <row r="170" spans="1:12">
      <c r="A170" s="10" t="s">
        <v>138</v>
      </c>
      <c r="D170" s="10" t="s">
        <v>182</v>
      </c>
      <c r="E170" s="17" t="s">
        <v>343</v>
      </c>
      <c r="F170" s="9">
        <v>38504</v>
      </c>
      <c r="G170" s="9">
        <v>44713</v>
      </c>
      <c r="H170" s="10">
        <v>28</v>
      </c>
      <c r="I170" s="18" t="s">
        <v>181</v>
      </c>
      <c r="J170" s="10" t="s">
        <v>183</v>
      </c>
      <c r="K170" s="10" t="s">
        <v>184</v>
      </c>
      <c r="L170" s="10" t="s">
        <v>393</v>
      </c>
    </row>
    <row r="171" spans="1:12">
      <c r="A171" s="10" t="s">
        <v>136</v>
      </c>
      <c r="D171" s="10" t="s">
        <v>182</v>
      </c>
      <c r="E171" s="17" t="s">
        <v>344</v>
      </c>
      <c r="F171" s="9">
        <v>38504</v>
      </c>
      <c r="G171" s="9">
        <v>44713</v>
      </c>
      <c r="H171" s="10">
        <v>28</v>
      </c>
      <c r="I171" s="18" t="s">
        <v>181</v>
      </c>
      <c r="J171" s="10" t="s">
        <v>183</v>
      </c>
      <c r="K171" s="10" t="s">
        <v>184</v>
      </c>
      <c r="L171" s="10" t="s">
        <v>393</v>
      </c>
    </row>
    <row r="172" spans="1:12">
      <c r="A172" s="10" t="s">
        <v>137</v>
      </c>
      <c r="D172" s="10" t="s">
        <v>182</v>
      </c>
      <c r="E172" s="17" t="s">
        <v>345</v>
      </c>
      <c r="F172" s="9">
        <v>38504</v>
      </c>
      <c r="G172" s="9">
        <v>44713</v>
      </c>
      <c r="H172" s="10">
        <v>28</v>
      </c>
      <c r="I172" s="18" t="s">
        <v>181</v>
      </c>
      <c r="J172" s="10" t="s">
        <v>183</v>
      </c>
      <c r="K172" s="10" t="s">
        <v>184</v>
      </c>
      <c r="L172" s="10" t="s">
        <v>393</v>
      </c>
    </row>
    <row r="173" spans="1:12">
      <c r="A173" s="10" t="s">
        <v>139</v>
      </c>
      <c r="D173" s="10" t="s">
        <v>182</v>
      </c>
      <c r="E173" s="17" t="s">
        <v>346</v>
      </c>
      <c r="F173" s="9">
        <v>38504</v>
      </c>
      <c r="G173" s="9">
        <v>44713</v>
      </c>
      <c r="H173" s="10">
        <v>28</v>
      </c>
      <c r="I173" s="18" t="s">
        <v>181</v>
      </c>
      <c r="J173" s="10" t="s">
        <v>183</v>
      </c>
      <c r="K173" s="10" t="s">
        <v>184</v>
      </c>
      <c r="L173" s="10" t="s">
        <v>393</v>
      </c>
    </row>
    <row r="174" spans="1:12">
      <c r="A174" s="10" t="s">
        <v>136</v>
      </c>
      <c r="D174" s="10" t="s">
        <v>182</v>
      </c>
      <c r="E174" s="17" t="s">
        <v>347</v>
      </c>
      <c r="F174" s="9">
        <v>38504</v>
      </c>
      <c r="G174" s="9">
        <v>44713</v>
      </c>
      <c r="H174" s="10">
        <v>28</v>
      </c>
      <c r="I174" s="18" t="s">
        <v>181</v>
      </c>
      <c r="J174" s="10" t="s">
        <v>183</v>
      </c>
      <c r="K174" s="10" t="s">
        <v>184</v>
      </c>
      <c r="L174" s="10" t="s">
        <v>393</v>
      </c>
    </row>
    <row r="175" spans="1:12">
      <c r="A175" s="10" t="s">
        <v>137</v>
      </c>
      <c r="D175" s="10" t="s">
        <v>182</v>
      </c>
      <c r="E175" s="17" t="s">
        <v>348</v>
      </c>
      <c r="F175" s="9">
        <v>38504</v>
      </c>
      <c r="G175" s="9">
        <v>44713</v>
      </c>
      <c r="H175" s="10">
        <v>28</v>
      </c>
      <c r="I175" s="18" t="s">
        <v>181</v>
      </c>
      <c r="J175" s="10" t="s">
        <v>183</v>
      </c>
      <c r="K175" s="10" t="s">
        <v>184</v>
      </c>
      <c r="L175" s="10" t="s">
        <v>393</v>
      </c>
    </row>
    <row r="176" spans="1:12">
      <c r="A176" s="10" t="s">
        <v>140</v>
      </c>
      <c r="D176" s="10" t="s">
        <v>182</v>
      </c>
      <c r="E176" s="17" t="s">
        <v>349</v>
      </c>
      <c r="F176" s="9">
        <v>38504</v>
      </c>
      <c r="G176" s="9">
        <v>44713</v>
      </c>
      <c r="H176" s="10">
        <v>28</v>
      </c>
      <c r="I176" s="18" t="s">
        <v>181</v>
      </c>
      <c r="J176" s="10" t="s">
        <v>183</v>
      </c>
      <c r="K176" s="10" t="s">
        <v>184</v>
      </c>
      <c r="L176" s="10" t="s">
        <v>393</v>
      </c>
    </row>
    <row r="177" spans="1:12">
      <c r="A177" s="10" t="s">
        <v>141</v>
      </c>
      <c r="D177" s="10" t="s">
        <v>182</v>
      </c>
      <c r="E177" s="17" t="s">
        <v>350</v>
      </c>
      <c r="F177" s="9">
        <v>38504</v>
      </c>
      <c r="G177" s="9">
        <v>44713</v>
      </c>
      <c r="H177" s="10">
        <v>28</v>
      </c>
      <c r="I177" s="18" t="s">
        <v>181</v>
      </c>
      <c r="J177" s="10" t="s">
        <v>183</v>
      </c>
      <c r="K177" s="10" t="s">
        <v>184</v>
      </c>
      <c r="L177" s="10" t="s">
        <v>393</v>
      </c>
    </row>
    <row r="178" spans="1:12">
      <c r="A178" s="10" t="s">
        <v>142</v>
      </c>
      <c r="D178" s="10" t="s">
        <v>182</v>
      </c>
      <c r="E178" s="17" t="s">
        <v>351</v>
      </c>
      <c r="F178" s="9">
        <v>38504</v>
      </c>
      <c r="G178" s="9">
        <v>44713</v>
      </c>
      <c r="H178" s="10">
        <v>28</v>
      </c>
      <c r="I178" s="18" t="s">
        <v>181</v>
      </c>
      <c r="J178" s="10" t="s">
        <v>183</v>
      </c>
      <c r="K178" s="10" t="s">
        <v>184</v>
      </c>
      <c r="L178" s="10" t="s">
        <v>393</v>
      </c>
    </row>
    <row r="179" spans="1:12">
      <c r="A179" s="10" t="s">
        <v>143</v>
      </c>
      <c r="D179" s="10" t="s">
        <v>182</v>
      </c>
      <c r="E179" s="17" t="s">
        <v>352</v>
      </c>
      <c r="F179" s="9">
        <v>38504</v>
      </c>
      <c r="G179" s="9">
        <v>44713</v>
      </c>
      <c r="H179" s="10">
        <v>28</v>
      </c>
      <c r="I179" s="18" t="s">
        <v>181</v>
      </c>
      <c r="J179" s="10" t="s">
        <v>183</v>
      </c>
      <c r="K179" s="10" t="s">
        <v>184</v>
      </c>
      <c r="L179" s="10" t="s">
        <v>393</v>
      </c>
    </row>
    <row r="180" spans="1:12">
      <c r="A180" s="10" t="s">
        <v>144</v>
      </c>
      <c r="D180" s="10" t="s">
        <v>182</v>
      </c>
      <c r="E180" s="17" t="s">
        <v>353</v>
      </c>
      <c r="F180" s="9">
        <v>38504</v>
      </c>
      <c r="G180" s="9">
        <v>44713</v>
      </c>
      <c r="H180" s="10">
        <v>28</v>
      </c>
      <c r="I180" s="18" t="s">
        <v>181</v>
      </c>
      <c r="J180" s="10" t="s">
        <v>183</v>
      </c>
      <c r="K180" s="10" t="s">
        <v>184</v>
      </c>
      <c r="L180" s="10" t="s">
        <v>393</v>
      </c>
    </row>
    <row r="181" spans="1:12">
      <c r="A181" s="10" t="s">
        <v>145</v>
      </c>
      <c r="D181" s="10" t="s">
        <v>182</v>
      </c>
      <c r="E181" s="17" t="s">
        <v>354</v>
      </c>
      <c r="F181" s="9">
        <v>38504</v>
      </c>
      <c r="G181" s="9">
        <v>44713</v>
      </c>
      <c r="H181" s="10">
        <v>28</v>
      </c>
      <c r="I181" s="18" t="s">
        <v>181</v>
      </c>
      <c r="J181" s="10" t="s">
        <v>183</v>
      </c>
      <c r="K181" s="10" t="s">
        <v>184</v>
      </c>
      <c r="L181" s="10" t="s">
        <v>393</v>
      </c>
    </row>
    <row r="182" spans="1:12">
      <c r="A182" s="10" t="s">
        <v>146</v>
      </c>
      <c r="D182" s="10" t="s">
        <v>182</v>
      </c>
      <c r="E182" s="17" t="s">
        <v>355</v>
      </c>
      <c r="F182" s="9">
        <v>38504</v>
      </c>
      <c r="G182" s="9">
        <v>44713</v>
      </c>
      <c r="H182" s="10">
        <v>28</v>
      </c>
      <c r="I182" s="18" t="s">
        <v>181</v>
      </c>
      <c r="J182" s="10" t="s">
        <v>183</v>
      </c>
      <c r="K182" s="10" t="s">
        <v>184</v>
      </c>
      <c r="L182" s="10" t="s">
        <v>393</v>
      </c>
    </row>
    <row r="183" spans="1:12">
      <c r="A183" s="10" t="s">
        <v>147</v>
      </c>
      <c r="D183" s="10" t="s">
        <v>182</v>
      </c>
      <c r="E183" s="17" t="s">
        <v>356</v>
      </c>
      <c r="F183" s="9">
        <v>38504</v>
      </c>
      <c r="G183" s="9">
        <v>44713</v>
      </c>
      <c r="H183" s="10">
        <v>28</v>
      </c>
      <c r="I183" s="18" t="s">
        <v>181</v>
      </c>
      <c r="J183" s="10" t="s">
        <v>183</v>
      </c>
      <c r="K183" s="10" t="s">
        <v>184</v>
      </c>
      <c r="L183" s="10" t="s">
        <v>393</v>
      </c>
    </row>
    <row r="184" spans="1:12">
      <c r="A184" s="10" t="s">
        <v>148</v>
      </c>
      <c r="D184" s="10" t="s">
        <v>182</v>
      </c>
      <c r="E184" s="17" t="s">
        <v>357</v>
      </c>
      <c r="F184" s="9">
        <v>38504</v>
      </c>
      <c r="G184" s="9">
        <v>44713</v>
      </c>
      <c r="H184" s="10">
        <v>28</v>
      </c>
      <c r="I184" s="18" t="s">
        <v>181</v>
      </c>
      <c r="J184" s="10" t="s">
        <v>183</v>
      </c>
      <c r="K184" s="10" t="s">
        <v>184</v>
      </c>
      <c r="L184" s="10" t="s">
        <v>393</v>
      </c>
    </row>
    <row r="185" spans="1:12">
      <c r="A185" s="10" t="s">
        <v>149</v>
      </c>
      <c r="D185" s="10" t="s">
        <v>182</v>
      </c>
      <c r="E185" s="17" t="s">
        <v>358</v>
      </c>
      <c r="F185" s="9">
        <v>38504</v>
      </c>
      <c r="G185" s="9">
        <v>44713</v>
      </c>
      <c r="H185" s="10">
        <v>28</v>
      </c>
      <c r="I185" s="18" t="s">
        <v>181</v>
      </c>
      <c r="J185" s="10" t="s">
        <v>183</v>
      </c>
      <c r="K185" s="10" t="s">
        <v>184</v>
      </c>
      <c r="L185" s="10" t="s">
        <v>393</v>
      </c>
    </row>
    <row r="186" spans="1:12">
      <c r="A186" s="10" t="s">
        <v>150</v>
      </c>
      <c r="D186" s="10" t="s">
        <v>182</v>
      </c>
      <c r="E186" s="17" t="s">
        <v>359</v>
      </c>
      <c r="F186" s="9">
        <v>38504</v>
      </c>
      <c r="G186" s="9">
        <v>44713</v>
      </c>
      <c r="H186" s="10">
        <v>28</v>
      </c>
      <c r="I186" s="18" t="s">
        <v>181</v>
      </c>
      <c r="J186" s="10" t="s">
        <v>183</v>
      </c>
      <c r="K186" s="10" t="s">
        <v>184</v>
      </c>
      <c r="L186" s="10" t="s">
        <v>393</v>
      </c>
    </row>
    <row r="187" spans="1:12">
      <c r="A187" s="10" t="s">
        <v>151</v>
      </c>
      <c r="D187" s="10" t="s">
        <v>182</v>
      </c>
      <c r="E187" s="17" t="s">
        <v>360</v>
      </c>
      <c r="F187" s="9">
        <v>38504</v>
      </c>
      <c r="G187" s="9">
        <v>44713</v>
      </c>
      <c r="H187" s="10">
        <v>28</v>
      </c>
      <c r="I187" s="18" t="s">
        <v>181</v>
      </c>
      <c r="J187" s="10" t="s">
        <v>183</v>
      </c>
      <c r="K187" s="10" t="s">
        <v>184</v>
      </c>
      <c r="L187" s="10" t="s">
        <v>393</v>
      </c>
    </row>
    <row r="188" spans="1:12">
      <c r="A188" s="10" t="s">
        <v>152</v>
      </c>
      <c r="D188" s="10" t="s">
        <v>182</v>
      </c>
      <c r="E188" s="17" t="s">
        <v>361</v>
      </c>
      <c r="F188" s="9">
        <v>38504</v>
      </c>
      <c r="G188" s="9">
        <v>44713</v>
      </c>
      <c r="H188" s="10">
        <v>28</v>
      </c>
      <c r="I188" s="18" t="s">
        <v>181</v>
      </c>
      <c r="J188" s="10" t="s">
        <v>183</v>
      </c>
      <c r="K188" s="10" t="s">
        <v>184</v>
      </c>
      <c r="L188" s="10" t="s">
        <v>393</v>
      </c>
    </row>
    <row r="189" spans="1:12">
      <c r="A189" s="10" t="s">
        <v>153</v>
      </c>
      <c r="D189" s="10" t="s">
        <v>182</v>
      </c>
      <c r="E189" s="17" t="s">
        <v>362</v>
      </c>
      <c r="F189" s="9">
        <v>38504</v>
      </c>
      <c r="G189" s="9">
        <v>44713</v>
      </c>
      <c r="H189" s="10">
        <v>28</v>
      </c>
      <c r="I189" s="18" t="s">
        <v>181</v>
      </c>
      <c r="J189" s="10" t="s">
        <v>183</v>
      </c>
      <c r="K189" s="10" t="s">
        <v>184</v>
      </c>
      <c r="L189" s="10" t="s">
        <v>393</v>
      </c>
    </row>
    <row r="190" spans="1:12">
      <c r="A190" s="10" t="s">
        <v>154</v>
      </c>
      <c r="D190" s="10" t="s">
        <v>182</v>
      </c>
      <c r="E190" s="17" t="s">
        <v>363</v>
      </c>
      <c r="F190" s="9">
        <v>38504</v>
      </c>
      <c r="G190" s="9">
        <v>44713</v>
      </c>
      <c r="H190" s="10">
        <v>28</v>
      </c>
      <c r="I190" s="18" t="s">
        <v>181</v>
      </c>
      <c r="J190" s="10" t="s">
        <v>183</v>
      </c>
      <c r="K190" s="10" t="s">
        <v>184</v>
      </c>
      <c r="L190" s="10" t="s">
        <v>393</v>
      </c>
    </row>
    <row r="191" spans="1:12">
      <c r="A191" s="10" t="s">
        <v>155</v>
      </c>
      <c r="D191" s="10" t="s">
        <v>182</v>
      </c>
      <c r="E191" s="17" t="s">
        <v>364</v>
      </c>
      <c r="F191" s="9">
        <v>38504</v>
      </c>
      <c r="G191" s="9">
        <v>44713</v>
      </c>
      <c r="H191" s="10">
        <v>28</v>
      </c>
      <c r="I191" s="18" t="s">
        <v>181</v>
      </c>
      <c r="J191" s="10" t="s">
        <v>183</v>
      </c>
      <c r="K191" s="10" t="s">
        <v>184</v>
      </c>
      <c r="L191" s="10" t="s">
        <v>393</v>
      </c>
    </row>
    <row r="192" spans="1:12">
      <c r="A192" s="10" t="s">
        <v>156</v>
      </c>
      <c r="D192" s="10" t="s">
        <v>182</v>
      </c>
      <c r="E192" s="17" t="s">
        <v>365</v>
      </c>
      <c r="F192" s="9">
        <v>38504</v>
      </c>
      <c r="G192" s="9">
        <v>44713</v>
      </c>
      <c r="H192" s="10">
        <v>28</v>
      </c>
      <c r="I192" s="18" t="s">
        <v>181</v>
      </c>
      <c r="J192" s="10" t="s">
        <v>183</v>
      </c>
      <c r="K192" s="10" t="s">
        <v>184</v>
      </c>
      <c r="L192" s="10" t="s">
        <v>393</v>
      </c>
    </row>
    <row r="193" spans="1:12">
      <c r="A193" s="10" t="s">
        <v>157</v>
      </c>
      <c r="D193" s="10" t="s">
        <v>182</v>
      </c>
      <c r="E193" s="17" t="s">
        <v>366</v>
      </c>
      <c r="F193" s="9">
        <v>38504</v>
      </c>
      <c r="G193" s="9">
        <v>44713</v>
      </c>
      <c r="H193" s="10">
        <v>28</v>
      </c>
      <c r="I193" s="18" t="s">
        <v>181</v>
      </c>
      <c r="J193" s="10" t="s">
        <v>183</v>
      </c>
      <c r="K193" s="10" t="s">
        <v>184</v>
      </c>
      <c r="L193" s="10" t="s">
        <v>393</v>
      </c>
    </row>
    <row r="194" spans="1:12">
      <c r="A194" s="10" t="s">
        <v>158</v>
      </c>
      <c r="D194" s="10" t="s">
        <v>182</v>
      </c>
      <c r="E194" s="17" t="s">
        <v>367</v>
      </c>
      <c r="F194" s="9">
        <v>38504</v>
      </c>
      <c r="G194" s="9">
        <v>44713</v>
      </c>
      <c r="H194" s="10">
        <v>28</v>
      </c>
      <c r="I194" s="18" t="s">
        <v>181</v>
      </c>
      <c r="J194" s="10" t="s">
        <v>183</v>
      </c>
      <c r="K194" s="10" t="s">
        <v>184</v>
      </c>
      <c r="L194" s="10" t="s">
        <v>393</v>
      </c>
    </row>
    <row r="195" spans="1:12">
      <c r="A195" s="10" t="s">
        <v>159</v>
      </c>
      <c r="D195" s="10" t="s">
        <v>182</v>
      </c>
      <c r="E195" s="17" t="s">
        <v>368</v>
      </c>
      <c r="F195" s="9">
        <v>38504</v>
      </c>
      <c r="G195" s="9">
        <v>44713</v>
      </c>
      <c r="H195" s="10">
        <v>28</v>
      </c>
      <c r="I195" s="18" t="s">
        <v>181</v>
      </c>
      <c r="J195" s="10" t="s">
        <v>183</v>
      </c>
      <c r="K195" s="10" t="s">
        <v>184</v>
      </c>
      <c r="L195" s="10" t="s">
        <v>393</v>
      </c>
    </row>
    <row r="196" spans="1:12">
      <c r="A196" s="10" t="s">
        <v>160</v>
      </c>
      <c r="D196" s="10" t="s">
        <v>182</v>
      </c>
      <c r="E196" s="17" t="s">
        <v>369</v>
      </c>
      <c r="F196" s="9">
        <v>38504</v>
      </c>
      <c r="G196" s="9">
        <v>44713</v>
      </c>
      <c r="H196" s="10">
        <v>28</v>
      </c>
      <c r="I196" s="18" t="s">
        <v>181</v>
      </c>
      <c r="J196" s="10" t="s">
        <v>183</v>
      </c>
      <c r="K196" s="10" t="s">
        <v>184</v>
      </c>
      <c r="L196" s="10" t="s">
        <v>393</v>
      </c>
    </row>
    <row r="197" spans="1:12">
      <c r="A197" s="10" t="s">
        <v>161</v>
      </c>
      <c r="D197" s="10" t="s">
        <v>182</v>
      </c>
      <c r="E197" s="17" t="s">
        <v>370</v>
      </c>
      <c r="F197" s="9">
        <v>38504</v>
      </c>
      <c r="G197" s="9">
        <v>44713</v>
      </c>
      <c r="H197" s="10">
        <v>28</v>
      </c>
      <c r="I197" s="18" t="s">
        <v>181</v>
      </c>
      <c r="J197" s="10" t="s">
        <v>183</v>
      </c>
      <c r="K197" s="10" t="s">
        <v>184</v>
      </c>
      <c r="L197" s="10" t="s">
        <v>393</v>
      </c>
    </row>
    <row r="198" spans="1:12">
      <c r="A198" s="10" t="s">
        <v>162</v>
      </c>
      <c r="D198" s="10" t="s">
        <v>182</v>
      </c>
      <c r="E198" s="17" t="s">
        <v>371</v>
      </c>
      <c r="F198" s="9">
        <v>38504</v>
      </c>
      <c r="G198" s="9">
        <v>44713</v>
      </c>
      <c r="H198" s="10">
        <v>28</v>
      </c>
      <c r="I198" s="18" t="s">
        <v>181</v>
      </c>
      <c r="J198" s="10" t="s">
        <v>183</v>
      </c>
      <c r="K198" s="10" t="s">
        <v>184</v>
      </c>
      <c r="L198" s="10" t="s">
        <v>393</v>
      </c>
    </row>
    <row r="199" spans="1:12">
      <c r="A199" s="10" t="s">
        <v>163</v>
      </c>
      <c r="D199" s="10" t="s">
        <v>182</v>
      </c>
      <c r="E199" s="17" t="s">
        <v>372</v>
      </c>
      <c r="F199" s="9">
        <v>38504</v>
      </c>
      <c r="G199" s="9">
        <v>44713</v>
      </c>
      <c r="H199" s="10">
        <v>28</v>
      </c>
      <c r="I199" s="18" t="s">
        <v>181</v>
      </c>
      <c r="J199" s="10" t="s">
        <v>183</v>
      </c>
      <c r="K199" s="10" t="s">
        <v>184</v>
      </c>
      <c r="L199" s="10" t="s">
        <v>393</v>
      </c>
    </row>
    <row r="200" spans="1:12">
      <c r="A200" s="10" t="s">
        <v>164</v>
      </c>
      <c r="D200" s="10" t="s">
        <v>182</v>
      </c>
      <c r="E200" s="17" t="s">
        <v>373</v>
      </c>
      <c r="F200" s="9">
        <v>38504</v>
      </c>
      <c r="G200" s="9">
        <v>44713</v>
      </c>
      <c r="H200" s="10">
        <v>28</v>
      </c>
      <c r="I200" s="18" t="s">
        <v>181</v>
      </c>
      <c r="J200" s="10" t="s">
        <v>183</v>
      </c>
      <c r="K200" s="10" t="s">
        <v>184</v>
      </c>
      <c r="L200" s="10" t="s">
        <v>393</v>
      </c>
    </row>
    <row r="201" spans="1:12">
      <c r="A201" s="10" t="s">
        <v>162</v>
      </c>
      <c r="D201" s="10" t="s">
        <v>182</v>
      </c>
      <c r="E201" s="17" t="s">
        <v>374</v>
      </c>
      <c r="F201" s="9">
        <v>38504</v>
      </c>
      <c r="G201" s="9">
        <v>44713</v>
      </c>
      <c r="H201" s="10">
        <v>28</v>
      </c>
      <c r="I201" s="18" t="s">
        <v>181</v>
      </c>
      <c r="J201" s="10" t="s">
        <v>183</v>
      </c>
      <c r="K201" s="10" t="s">
        <v>184</v>
      </c>
      <c r="L201" s="10" t="s">
        <v>393</v>
      </c>
    </row>
    <row r="202" spans="1:12">
      <c r="A202" s="10" t="s">
        <v>163</v>
      </c>
      <c r="D202" s="10" t="s">
        <v>182</v>
      </c>
      <c r="E202" s="17" t="s">
        <v>375</v>
      </c>
      <c r="F202" s="9">
        <v>38504</v>
      </c>
      <c r="G202" s="9">
        <v>44713</v>
      </c>
      <c r="H202" s="10">
        <v>28</v>
      </c>
      <c r="I202" s="18" t="s">
        <v>181</v>
      </c>
      <c r="J202" s="10" t="s">
        <v>183</v>
      </c>
      <c r="K202" s="10" t="s">
        <v>184</v>
      </c>
      <c r="L202" s="10" t="s">
        <v>393</v>
      </c>
    </row>
    <row r="203" spans="1:12">
      <c r="A203" s="10" t="s">
        <v>165</v>
      </c>
      <c r="D203" s="10" t="s">
        <v>182</v>
      </c>
      <c r="E203" s="17" t="s">
        <v>376</v>
      </c>
      <c r="F203" s="9">
        <v>38504</v>
      </c>
      <c r="G203" s="9">
        <v>44713</v>
      </c>
      <c r="H203" s="10">
        <v>28</v>
      </c>
      <c r="I203" s="18" t="s">
        <v>181</v>
      </c>
      <c r="J203" s="10" t="s">
        <v>183</v>
      </c>
      <c r="K203" s="10" t="s">
        <v>184</v>
      </c>
      <c r="L203" s="10" t="s">
        <v>393</v>
      </c>
    </row>
    <row r="204" spans="1:12">
      <c r="A204" s="10" t="s">
        <v>162</v>
      </c>
      <c r="D204" s="10" t="s">
        <v>182</v>
      </c>
      <c r="E204" s="17" t="s">
        <v>377</v>
      </c>
      <c r="F204" s="9">
        <v>38504</v>
      </c>
      <c r="G204" s="9">
        <v>44713</v>
      </c>
      <c r="H204" s="10">
        <v>28</v>
      </c>
      <c r="I204" s="18" t="s">
        <v>181</v>
      </c>
      <c r="J204" s="10" t="s">
        <v>183</v>
      </c>
      <c r="K204" s="10" t="s">
        <v>184</v>
      </c>
      <c r="L204" s="10" t="s">
        <v>393</v>
      </c>
    </row>
    <row r="205" spans="1:12">
      <c r="A205" s="10" t="s">
        <v>163</v>
      </c>
      <c r="D205" s="10" t="s">
        <v>182</v>
      </c>
      <c r="E205" s="17" t="s">
        <v>378</v>
      </c>
      <c r="F205" s="9">
        <v>38504</v>
      </c>
      <c r="G205" s="9">
        <v>44713</v>
      </c>
      <c r="H205" s="10">
        <v>28</v>
      </c>
      <c r="I205" s="18" t="s">
        <v>181</v>
      </c>
      <c r="J205" s="10" t="s">
        <v>183</v>
      </c>
      <c r="K205" s="10" t="s">
        <v>184</v>
      </c>
      <c r="L205" s="10" t="s">
        <v>393</v>
      </c>
    </row>
    <row r="206" spans="1:12">
      <c r="A206" s="10" t="s">
        <v>166</v>
      </c>
      <c r="D206" s="10" t="s">
        <v>182</v>
      </c>
      <c r="E206" s="17" t="s">
        <v>379</v>
      </c>
      <c r="F206" s="9">
        <v>38504</v>
      </c>
      <c r="G206" s="9">
        <v>44713</v>
      </c>
      <c r="H206" s="10">
        <v>28</v>
      </c>
      <c r="I206" s="18" t="s">
        <v>181</v>
      </c>
      <c r="J206" s="10" t="s">
        <v>183</v>
      </c>
      <c r="K206" s="10" t="s">
        <v>184</v>
      </c>
      <c r="L206" s="10" t="s">
        <v>393</v>
      </c>
    </row>
    <row r="207" spans="1:12">
      <c r="A207" s="10" t="s">
        <v>167</v>
      </c>
      <c r="D207" s="10" t="s">
        <v>182</v>
      </c>
      <c r="E207" s="17" t="s">
        <v>380</v>
      </c>
      <c r="F207" s="9">
        <v>38504</v>
      </c>
      <c r="G207" s="9">
        <v>44713</v>
      </c>
      <c r="H207" s="10">
        <v>28</v>
      </c>
      <c r="I207" s="18" t="s">
        <v>181</v>
      </c>
      <c r="J207" s="10" t="s">
        <v>183</v>
      </c>
      <c r="K207" s="10" t="s">
        <v>184</v>
      </c>
      <c r="L207" s="10" t="s">
        <v>393</v>
      </c>
    </row>
    <row r="208" spans="1:12">
      <c r="A208" s="10" t="s">
        <v>168</v>
      </c>
      <c r="D208" s="10" t="s">
        <v>182</v>
      </c>
      <c r="E208" s="17" t="s">
        <v>381</v>
      </c>
      <c r="F208" s="9">
        <v>38504</v>
      </c>
      <c r="G208" s="9">
        <v>44713</v>
      </c>
      <c r="H208" s="10">
        <v>28</v>
      </c>
      <c r="I208" s="18" t="s">
        <v>181</v>
      </c>
      <c r="J208" s="10" t="s">
        <v>183</v>
      </c>
      <c r="K208" s="10" t="s">
        <v>184</v>
      </c>
      <c r="L208" s="10" t="s">
        <v>393</v>
      </c>
    </row>
    <row r="209" spans="1:12">
      <c r="A209" s="10" t="s">
        <v>169</v>
      </c>
      <c r="D209" s="10" t="s">
        <v>182</v>
      </c>
      <c r="E209" s="17" t="s">
        <v>382</v>
      </c>
      <c r="F209" s="9">
        <v>38504</v>
      </c>
      <c r="G209" s="9">
        <v>44713</v>
      </c>
      <c r="H209" s="10">
        <v>28</v>
      </c>
      <c r="I209" s="18" t="s">
        <v>181</v>
      </c>
      <c r="J209" s="10" t="s">
        <v>183</v>
      </c>
      <c r="K209" s="10" t="s">
        <v>184</v>
      </c>
      <c r="L209" s="10" t="s">
        <v>393</v>
      </c>
    </row>
    <row r="210" spans="1:12">
      <c r="A210" s="10" t="s">
        <v>170</v>
      </c>
      <c r="D210" s="10" t="s">
        <v>182</v>
      </c>
      <c r="E210" s="17" t="s">
        <v>383</v>
      </c>
      <c r="F210" s="9">
        <v>38504</v>
      </c>
      <c r="G210" s="9">
        <v>44713</v>
      </c>
      <c r="H210" s="10">
        <v>28</v>
      </c>
      <c r="I210" s="18" t="s">
        <v>181</v>
      </c>
      <c r="J210" s="10" t="s">
        <v>183</v>
      </c>
      <c r="K210" s="10" t="s">
        <v>184</v>
      </c>
      <c r="L210" s="10" t="s">
        <v>393</v>
      </c>
    </row>
    <row r="211" spans="1:12">
      <c r="A211" s="10" t="s">
        <v>171</v>
      </c>
      <c r="D211" s="10" t="s">
        <v>182</v>
      </c>
      <c r="E211" s="17" t="s">
        <v>384</v>
      </c>
      <c r="F211" s="9">
        <v>38504</v>
      </c>
      <c r="G211" s="9">
        <v>44713</v>
      </c>
      <c r="H211" s="10">
        <v>28</v>
      </c>
      <c r="I211" s="18" t="s">
        <v>181</v>
      </c>
      <c r="J211" s="10" t="s">
        <v>183</v>
      </c>
      <c r="K211" s="10" t="s">
        <v>184</v>
      </c>
      <c r="L211" s="10" t="s">
        <v>393</v>
      </c>
    </row>
    <row r="213" spans="1:12">
      <c r="A213" s="10" t="s">
        <v>392</v>
      </c>
    </row>
  </sheetData>
  <mergeCells count="1">
    <mergeCell ref="B6:L6"/>
  </mergeCells>
  <hyperlinks>
    <hyperlink ref="D8" location="Enquiries!A1" display="Enquiries" xr:uid="{00000000-0004-0000-0000-000000000000}"/>
    <hyperlink ref="E12" location="A124867282J" display="A124867282J" xr:uid="{00000000-0004-0000-0000-000001000000}"/>
    <hyperlink ref="E13" location="A124867238X" display="A124867238X" xr:uid="{00000000-0004-0000-0000-000002000000}"/>
    <hyperlink ref="E14" location="A124867286T" display="A124867286T" xr:uid="{00000000-0004-0000-0000-000003000000}"/>
    <hyperlink ref="E15" location="A124867290J" display="A124867290J" xr:uid="{00000000-0004-0000-0000-000004000000}"/>
    <hyperlink ref="E16" location="A124867242R" display="A124867242R" xr:uid="{00000000-0004-0000-0000-000005000000}"/>
    <hyperlink ref="E17" location="A124867246X" display="A124867246X" xr:uid="{00000000-0004-0000-0000-000006000000}"/>
    <hyperlink ref="E18" location="A124867266J" display="A124867266J" xr:uid="{00000000-0004-0000-0000-000007000000}"/>
    <hyperlink ref="E19" location="A124867226R" display="A124867226R" xr:uid="{00000000-0004-0000-0000-000008000000}"/>
    <hyperlink ref="E20" location="A124867294T" display="A124867294T" xr:uid="{00000000-0004-0000-0000-000009000000}"/>
    <hyperlink ref="E21" location="A124867270X" display="A124867270X" xr:uid="{00000000-0004-0000-0000-00000A000000}"/>
    <hyperlink ref="E22" location="A124867306R" display="A124867306R" xr:uid="{00000000-0004-0000-0000-00000B000000}"/>
    <hyperlink ref="E23" location="A124867230F" display="A124867230F" xr:uid="{00000000-0004-0000-0000-00000C000000}"/>
    <hyperlink ref="E24" location="A124867198T" display="A124867198T" xr:uid="{00000000-0004-0000-0000-00000D000000}"/>
    <hyperlink ref="E25" location="A124867214F" display="A124867214F" xr:uid="{00000000-0004-0000-0000-00000E000000}"/>
    <hyperlink ref="E26" location="A124867250R" display="A124867250R" xr:uid="{00000000-0004-0000-0000-00000F000000}"/>
    <hyperlink ref="E27" location="A124867218R" display="A124867218R" xr:uid="{00000000-0004-0000-0000-000010000000}"/>
    <hyperlink ref="E28" location="A124867254X" display="A124867254X" xr:uid="{00000000-0004-0000-0000-000011000000}"/>
    <hyperlink ref="E29" location="A124867258J" display="A124867258J" xr:uid="{00000000-0004-0000-0000-000012000000}"/>
    <hyperlink ref="E30" location="A124867310F" display="A124867310F" xr:uid="{00000000-0004-0000-0000-000013000000}"/>
    <hyperlink ref="E31" location="A124867202W" display="A124867202W" xr:uid="{00000000-0004-0000-0000-000014000000}"/>
    <hyperlink ref="E32" location="A124867298A" display="A124867298A" xr:uid="{00000000-0004-0000-0000-000015000000}"/>
    <hyperlink ref="E33" location="A124867302F" display="A124867302F" xr:uid="{00000000-0004-0000-0000-000016000000}"/>
    <hyperlink ref="E34" location="A124867206F" display="A124867206F" xr:uid="{00000000-0004-0000-0000-000017000000}"/>
    <hyperlink ref="E35" location="A124867234R" display="A124867234R" xr:uid="{00000000-0004-0000-0000-000018000000}"/>
    <hyperlink ref="E36" location="A124867262X" display="A124867262X" xr:uid="{00000000-0004-0000-0000-000019000000}"/>
    <hyperlink ref="E37" location="A124867314R" display="A124867314R" xr:uid="{00000000-0004-0000-0000-00001A000000}"/>
    <hyperlink ref="E38" location="A124867210W" display="A124867210W" xr:uid="{00000000-0004-0000-0000-00001B000000}"/>
    <hyperlink ref="E39" location="A124867274J" display="A124867274J" xr:uid="{00000000-0004-0000-0000-00001C000000}"/>
    <hyperlink ref="E40" location="A124867278T" display="A124867278T" xr:uid="{00000000-0004-0000-0000-00001D000000}"/>
    <hyperlink ref="E41" location="A124867222F" display="A124867222F" xr:uid="{00000000-0004-0000-0000-00001E000000}"/>
    <hyperlink ref="E42" location="A124866802J" display="A124866802J" xr:uid="{00000000-0004-0000-0000-00001F000000}"/>
    <hyperlink ref="E43" location="A124866758K" display="A124866758K" xr:uid="{00000000-0004-0000-0000-000020000000}"/>
    <hyperlink ref="E44" location="A124866806T" display="A124866806T" xr:uid="{00000000-0004-0000-0000-000021000000}"/>
    <hyperlink ref="E45" location="A124866810J" display="A124866810J" xr:uid="{00000000-0004-0000-0000-000022000000}"/>
    <hyperlink ref="E46" location="A124866762A" display="A124866762A" xr:uid="{00000000-0004-0000-0000-000023000000}"/>
    <hyperlink ref="E47" location="A124866766K" display="A124866766K" xr:uid="{00000000-0004-0000-0000-000024000000}"/>
    <hyperlink ref="E48" location="A124866786V" display="A124866786V" xr:uid="{00000000-0004-0000-0000-000025000000}"/>
    <hyperlink ref="E49" location="A124866746A" display="A124866746A" xr:uid="{00000000-0004-0000-0000-000026000000}"/>
    <hyperlink ref="E50" location="A124866814T" display="A124866814T" xr:uid="{00000000-0004-0000-0000-000027000000}"/>
    <hyperlink ref="E51" location="A124866790K" display="A124866790K" xr:uid="{00000000-0004-0000-0000-000028000000}"/>
    <hyperlink ref="E52" location="A124866826A" display="A124866826A" xr:uid="{00000000-0004-0000-0000-000029000000}"/>
    <hyperlink ref="E53" location="A124866750T" display="A124866750T" xr:uid="{00000000-0004-0000-0000-00002A000000}"/>
    <hyperlink ref="E54" location="A124866718T" display="A124866718T" xr:uid="{00000000-0004-0000-0000-00002B000000}"/>
    <hyperlink ref="E55" location="A124866734T" display="A124866734T" xr:uid="{00000000-0004-0000-0000-00002C000000}"/>
    <hyperlink ref="E56" location="A124866770A" display="A124866770A" xr:uid="{00000000-0004-0000-0000-00002D000000}"/>
    <hyperlink ref="E57" location="A124866738A" display="A124866738A" xr:uid="{00000000-0004-0000-0000-00002E000000}"/>
    <hyperlink ref="E58" location="A124866774K" display="A124866774K" xr:uid="{00000000-0004-0000-0000-00002F000000}"/>
    <hyperlink ref="E59" location="A124866778V" display="A124866778V" xr:uid="{00000000-0004-0000-0000-000030000000}"/>
    <hyperlink ref="E60" location="A124866830T" display="A124866830T" xr:uid="{00000000-0004-0000-0000-000031000000}"/>
    <hyperlink ref="E61" location="A124866722J" display="A124866722J" xr:uid="{00000000-0004-0000-0000-000032000000}"/>
    <hyperlink ref="E62" location="A124866818A" display="A124866818A" xr:uid="{00000000-0004-0000-0000-000033000000}"/>
    <hyperlink ref="E63" location="A124866822T" display="A124866822T" xr:uid="{00000000-0004-0000-0000-000034000000}"/>
    <hyperlink ref="E64" location="A124866726T" display="A124866726T" xr:uid="{00000000-0004-0000-0000-000035000000}"/>
    <hyperlink ref="E65" location="A124866754A" display="A124866754A" xr:uid="{00000000-0004-0000-0000-000036000000}"/>
    <hyperlink ref="E66" location="A124866782K" display="A124866782K" xr:uid="{00000000-0004-0000-0000-000037000000}"/>
    <hyperlink ref="E67" location="A124867402R" display="A124867402R" xr:uid="{00000000-0004-0000-0000-00003D000000}"/>
    <hyperlink ref="E68" location="A124867358T" display="A124867358T" xr:uid="{00000000-0004-0000-0000-00003E000000}"/>
    <hyperlink ref="E69" location="A124867406X" display="A124867406X" xr:uid="{00000000-0004-0000-0000-00003F000000}"/>
    <hyperlink ref="E70" location="A124867410R" display="A124867410R" xr:uid="{00000000-0004-0000-0000-000040000000}"/>
    <hyperlink ref="E71" location="A124867362J" display="A124867362J" xr:uid="{00000000-0004-0000-0000-000041000000}"/>
    <hyperlink ref="E72" location="A124867366T" display="A124867366T" xr:uid="{00000000-0004-0000-0000-000042000000}"/>
    <hyperlink ref="E73" location="A124867386A" display="A124867386A" xr:uid="{00000000-0004-0000-0000-000043000000}"/>
    <hyperlink ref="E74" location="A124867346J" display="A124867346J" xr:uid="{00000000-0004-0000-0000-000044000000}"/>
    <hyperlink ref="E75" location="A124867414X" display="A124867414X" xr:uid="{00000000-0004-0000-0000-000045000000}"/>
    <hyperlink ref="E76" location="A124867390T" display="A124867390T" xr:uid="{00000000-0004-0000-0000-000046000000}"/>
    <hyperlink ref="E77" location="A124867426J" display="A124867426J" xr:uid="{00000000-0004-0000-0000-000047000000}"/>
    <hyperlink ref="E78" location="A124867350X" display="A124867350X" xr:uid="{00000000-0004-0000-0000-000048000000}"/>
    <hyperlink ref="E79" location="A124867318X" display="A124867318X" xr:uid="{00000000-0004-0000-0000-000049000000}"/>
    <hyperlink ref="E80" location="A124867334X" display="A124867334X" xr:uid="{00000000-0004-0000-0000-00004A000000}"/>
    <hyperlink ref="E81" location="A124867370J" display="A124867370J" xr:uid="{00000000-0004-0000-0000-00004B000000}"/>
    <hyperlink ref="E82" location="A124867338J" display="A124867338J" xr:uid="{00000000-0004-0000-0000-00004C000000}"/>
    <hyperlink ref="E83" location="A124867374T" display="A124867374T" xr:uid="{00000000-0004-0000-0000-00004D000000}"/>
    <hyperlink ref="E84" location="A124867378A" display="A124867378A" xr:uid="{00000000-0004-0000-0000-00004E000000}"/>
    <hyperlink ref="E85" location="A124867430X" display="A124867430X" xr:uid="{00000000-0004-0000-0000-00004F000000}"/>
    <hyperlink ref="E86" location="A124867322R" display="A124867322R" xr:uid="{00000000-0004-0000-0000-000050000000}"/>
    <hyperlink ref="E87" location="A124867418J" display="A124867418J" xr:uid="{00000000-0004-0000-0000-000051000000}"/>
    <hyperlink ref="E88" location="A124867422X" display="A124867422X" xr:uid="{00000000-0004-0000-0000-000052000000}"/>
    <hyperlink ref="E89" location="A124867326X" display="A124867326X" xr:uid="{00000000-0004-0000-0000-000053000000}"/>
    <hyperlink ref="E90" location="A124867354J" display="A124867354J" xr:uid="{00000000-0004-0000-0000-000054000000}"/>
    <hyperlink ref="E91" location="A124867382T" display="A124867382T" xr:uid="{00000000-0004-0000-0000-000055000000}"/>
    <hyperlink ref="E92" location="A124867522J" display="A124867522J" xr:uid="{00000000-0004-0000-0000-00005B000000}"/>
    <hyperlink ref="E93" location="A124867478K" display="A124867478K" xr:uid="{00000000-0004-0000-0000-00005C000000}"/>
    <hyperlink ref="E94" location="A124867526T" display="A124867526T" xr:uid="{00000000-0004-0000-0000-00005D000000}"/>
    <hyperlink ref="E95" location="A124867530J" display="A124867530J" xr:uid="{00000000-0004-0000-0000-00005E000000}"/>
    <hyperlink ref="E96" location="A124867482A" display="A124867482A" xr:uid="{00000000-0004-0000-0000-00005F000000}"/>
    <hyperlink ref="E97" location="A124867486K" display="A124867486K" xr:uid="{00000000-0004-0000-0000-000060000000}"/>
    <hyperlink ref="E98" location="A124867506J" display="A124867506J" xr:uid="{00000000-0004-0000-0000-000061000000}"/>
    <hyperlink ref="E99" location="A124867466A" display="A124867466A" xr:uid="{00000000-0004-0000-0000-000062000000}"/>
    <hyperlink ref="E100" location="A124867534T" display="A124867534T" xr:uid="{00000000-0004-0000-0000-000063000000}"/>
    <hyperlink ref="E101" location="A124867510X" display="A124867510X" xr:uid="{00000000-0004-0000-0000-000064000000}"/>
    <hyperlink ref="E102" location="A124867546A" display="A124867546A" xr:uid="{00000000-0004-0000-0000-000065000000}"/>
    <hyperlink ref="E103" location="A124867470T" display="A124867470T" xr:uid="{00000000-0004-0000-0000-000066000000}"/>
    <hyperlink ref="E104" location="A124867438T" display="A124867438T" xr:uid="{00000000-0004-0000-0000-000067000000}"/>
    <hyperlink ref="E105" location="A124867454T" display="A124867454T" xr:uid="{00000000-0004-0000-0000-000068000000}"/>
    <hyperlink ref="E106" location="A124867490A" display="A124867490A" xr:uid="{00000000-0004-0000-0000-000069000000}"/>
    <hyperlink ref="E107" location="A124867458A" display="A124867458A" xr:uid="{00000000-0004-0000-0000-00006A000000}"/>
    <hyperlink ref="E108" location="A124867494K" display="A124867494K" xr:uid="{00000000-0004-0000-0000-00006B000000}"/>
    <hyperlink ref="E109" location="A124867498V" display="A124867498V" xr:uid="{00000000-0004-0000-0000-00006C000000}"/>
    <hyperlink ref="E110" location="A124867550T" display="A124867550T" xr:uid="{00000000-0004-0000-0000-00006D000000}"/>
    <hyperlink ref="E111" location="A124867442J" display="A124867442J" xr:uid="{00000000-0004-0000-0000-00006E000000}"/>
    <hyperlink ref="E112" location="A124867538A" display="A124867538A" xr:uid="{00000000-0004-0000-0000-00006F000000}"/>
    <hyperlink ref="E113" location="A124867542T" display="A124867542T" xr:uid="{00000000-0004-0000-0000-000070000000}"/>
    <hyperlink ref="E114" location="A124867446T" display="A124867446T" xr:uid="{00000000-0004-0000-0000-000071000000}"/>
    <hyperlink ref="E115" location="A124867474A" display="A124867474A" xr:uid="{00000000-0004-0000-0000-000072000000}"/>
    <hyperlink ref="E116" location="A124867502X" display="A124867502X" xr:uid="{00000000-0004-0000-0000-000073000000}"/>
    <hyperlink ref="E117" location="A124867554A" display="A124867554A" xr:uid="{00000000-0004-0000-0000-000074000000}"/>
    <hyperlink ref="E118" location="A124867450J" display="A124867450J" xr:uid="{00000000-0004-0000-0000-000075000000}"/>
    <hyperlink ref="E119" location="A124867514J" display="A124867514J" xr:uid="{00000000-0004-0000-0000-000076000000}"/>
    <hyperlink ref="E120" location="A124867518T" display="A124867518T" xr:uid="{00000000-0004-0000-0000-000077000000}"/>
    <hyperlink ref="E121" location="A124867462T" display="A124867462T" xr:uid="{00000000-0004-0000-0000-000078000000}"/>
    <hyperlink ref="E122" location="A124866922A" display="A124866922A" xr:uid="{00000000-0004-0000-0000-000079000000}"/>
    <hyperlink ref="E123" location="A124866878C" display="A124866878C" xr:uid="{00000000-0004-0000-0000-00007A000000}"/>
    <hyperlink ref="E124" location="A124866926K" display="A124866926K" xr:uid="{00000000-0004-0000-0000-00007B000000}"/>
    <hyperlink ref="E125" location="A124866930A" display="A124866930A" xr:uid="{00000000-0004-0000-0000-00007C000000}"/>
    <hyperlink ref="E126" location="A124866882V" display="A124866882V" xr:uid="{00000000-0004-0000-0000-00007D000000}"/>
    <hyperlink ref="E127" location="A124866886C" display="A124866886C" xr:uid="{00000000-0004-0000-0000-00007E000000}"/>
    <hyperlink ref="E128" location="A124866906A" display="A124866906A" xr:uid="{00000000-0004-0000-0000-00007F000000}"/>
    <hyperlink ref="E129" location="A124866866V" display="A124866866V" xr:uid="{00000000-0004-0000-0000-000080000000}"/>
    <hyperlink ref="E130" location="A124866934K" display="A124866934K" xr:uid="{00000000-0004-0000-0000-000081000000}"/>
    <hyperlink ref="E131" location="A124866910T" display="A124866910T" xr:uid="{00000000-0004-0000-0000-000082000000}"/>
    <hyperlink ref="E132" location="A124866946V" display="A124866946V" xr:uid="{00000000-0004-0000-0000-000083000000}"/>
    <hyperlink ref="E133" location="A124866870K" display="A124866870K" xr:uid="{00000000-0004-0000-0000-000084000000}"/>
    <hyperlink ref="E134" location="A124866838K" display="A124866838K" xr:uid="{00000000-0004-0000-0000-000085000000}"/>
    <hyperlink ref="E135" location="A124866854K" display="A124866854K" xr:uid="{00000000-0004-0000-0000-000086000000}"/>
    <hyperlink ref="E136" location="A124866890V" display="A124866890V" xr:uid="{00000000-0004-0000-0000-000087000000}"/>
    <hyperlink ref="E137" location="A124866858V" display="A124866858V" xr:uid="{00000000-0004-0000-0000-000088000000}"/>
    <hyperlink ref="E138" location="A124866894C" display="A124866894C" xr:uid="{00000000-0004-0000-0000-000089000000}"/>
    <hyperlink ref="E139" location="A124866898L" display="A124866898L" xr:uid="{00000000-0004-0000-0000-00008A000000}"/>
    <hyperlink ref="E140" location="A124866950K" display="A124866950K" xr:uid="{00000000-0004-0000-0000-00008B000000}"/>
    <hyperlink ref="E141" location="A124866842A" display="A124866842A" xr:uid="{00000000-0004-0000-0000-00008C000000}"/>
    <hyperlink ref="E142" location="A124866938V" display="A124866938V" xr:uid="{00000000-0004-0000-0000-00008D000000}"/>
    <hyperlink ref="E143" location="A124866942K" display="A124866942K" xr:uid="{00000000-0004-0000-0000-00008E000000}"/>
    <hyperlink ref="E144" location="A124866846K" display="A124866846K" xr:uid="{00000000-0004-0000-0000-00008F000000}"/>
    <hyperlink ref="E145" location="A124866874V" display="A124866874V" xr:uid="{00000000-0004-0000-0000-000090000000}"/>
    <hyperlink ref="E146" location="A124866902T" display="A124866902T" xr:uid="{00000000-0004-0000-0000-000091000000}"/>
    <hyperlink ref="E147" location="A124866954V" display="A124866954V" xr:uid="{00000000-0004-0000-0000-000092000000}"/>
    <hyperlink ref="E148" location="A124866850A" display="A124866850A" xr:uid="{00000000-0004-0000-0000-000093000000}"/>
    <hyperlink ref="E149" location="A124866914A" display="A124866914A" xr:uid="{00000000-0004-0000-0000-000094000000}"/>
    <hyperlink ref="E150" location="A124866918K" display="A124866918K" xr:uid="{00000000-0004-0000-0000-000095000000}"/>
    <hyperlink ref="E151" location="A124866862K" display="A124866862K" xr:uid="{00000000-0004-0000-0000-000096000000}"/>
    <hyperlink ref="E152" location="A124867042W" display="A124867042W" xr:uid="{00000000-0004-0000-0000-000097000000}"/>
    <hyperlink ref="E153" location="A124866998W" display="A124866998W" xr:uid="{00000000-0004-0000-0000-000098000000}"/>
    <hyperlink ref="E154" location="A124867046F" display="A124867046F" xr:uid="{00000000-0004-0000-0000-000099000000}"/>
    <hyperlink ref="E155" location="A124867050W" display="A124867050W" xr:uid="{00000000-0004-0000-0000-00009A000000}"/>
    <hyperlink ref="E156" location="A124867002C" display="A124867002C" xr:uid="{00000000-0004-0000-0000-00009B000000}"/>
    <hyperlink ref="E157" location="A124867006L" display="A124867006L" xr:uid="{00000000-0004-0000-0000-00009C000000}"/>
    <hyperlink ref="E158" location="A124867026W" display="A124867026W" xr:uid="{00000000-0004-0000-0000-00009D000000}"/>
    <hyperlink ref="E159" location="A124866986L" display="A124866986L" xr:uid="{00000000-0004-0000-0000-00009E000000}"/>
    <hyperlink ref="E160" location="A124867054F" display="A124867054F" xr:uid="{00000000-0004-0000-0000-00009F000000}"/>
    <hyperlink ref="E161" location="A124867030L" display="A124867030L" xr:uid="{00000000-0004-0000-0000-0000A0000000}"/>
    <hyperlink ref="E162" location="A124867066R" display="A124867066R" xr:uid="{00000000-0004-0000-0000-0000A1000000}"/>
    <hyperlink ref="E163" location="A124866990C" display="A124866990C" xr:uid="{00000000-0004-0000-0000-0000A2000000}"/>
    <hyperlink ref="E164" location="A124866958C" display="A124866958C" xr:uid="{00000000-0004-0000-0000-0000A3000000}"/>
    <hyperlink ref="E165" location="A124866974C" display="A124866974C" xr:uid="{00000000-0004-0000-0000-0000A4000000}"/>
    <hyperlink ref="E166" location="A124867010C" display="A124867010C" xr:uid="{00000000-0004-0000-0000-0000A5000000}"/>
    <hyperlink ref="E167" location="A124866978L" display="A124866978L" xr:uid="{00000000-0004-0000-0000-0000A6000000}"/>
    <hyperlink ref="E168" location="A124867014L" display="A124867014L" xr:uid="{00000000-0004-0000-0000-0000A7000000}"/>
    <hyperlink ref="E169" location="A124867018W" display="A124867018W" xr:uid="{00000000-0004-0000-0000-0000A8000000}"/>
    <hyperlink ref="E170" location="A124867070F" display="A124867070F" xr:uid="{00000000-0004-0000-0000-0000A9000000}"/>
    <hyperlink ref="E171" location="A124866962V" display="A124866962V" xr:uid="{00000000-0004-0000-0000-0000AA000000}"/>
    <hyperlink ref="E172" location="A124867058R" display="A124867058R" xr:uid="{00000000-0004-0000-0000-0000AB000000}"/>
    <hyperlink ref="E173" location="A124867062F" display="A124867062F" xr:uid="{00000000-0004-0000-0000-0000AC000000}"/>
    <hyperlink ref="E174" location="A124866966C" display="A124866966C" xr:uid="{00000000-0004-0000-0000-0000AD000000}"/>
    <hyperlink ref="E175" location="A124866994L" display="A124866994L" xr:uid="{00000000-0004-0000-0000-0000AE000000}"/>
    <hyperlink ref="E176" location="A124867022L" display="A124867022L" xr:uid="{00000000-0004-0000-0000-0000AF000000}"/>
    <hyperlink ref="E177" location="A124867074R" display="A124867074R" xr:uid="{00000000-0004-0000-0000-0000B0000000}"/>
    <hyperlink ref="E178" location="A124866970V" display="A124866970V" xr:uid="{00000000-0004-0000-0000-0000B1000000}"/>
    <hyperlink ref="E179" location="A124867034W" display="A124867034W" xr:uid="{00000000-0004-0000-0000-0000B2000000}"/>
    <hyperlink ref="E180" location="A124867038F" display="A124867038F" xr:uid="{00000000-0004-0000-0000-0000B3000000}"/>
    <hyperlink ref="E181" location="A124866982C" display="A124866982C" xr:uid="{00000000-0004-0000-0000-0000B4000000}"/>
    <hyperlink ref="E182" location="A124867162R" display="A124867162R" xr:uid="{00000000-0004-0000-0000-0000B5000000}"/>
    <hyperlink ref="E183" location="A124867118F" display="A124867118F" xr:uid="{00000000-0004-0000-0000-0000B6000000}"/>
    <hyperlink ref="E184" location="A124867166X" display="A124867166X" xr:uid="{00000000-0004-0000-0000-0000B7000000}"/>
    <hyperlink ref="E185" location="A124867170R" display="A124867170R" xr:uid="{00000000-0004-0000-0000-0000B8000000}"/>
    <hyperlink ref="E186" location="A124867122W" display="A124867122W" xr:uid="{00000000-0004-0000-0000-0000B9000000}"/>
    <hyperlink ref="E187" location="A124867126F" display="A124867126F" xr:uid="{00000000-0004-0000-0000-0000BA000000}"/>
    <hyperlink ref="E188" location="A124867146R" display="A124867146R" xr:uid="{00000000-0004-0000-0000-0000BB000000}"/>
    <hyperlink ref="E189" location="A124867106W" display="A124867106W" xr:uid="{00000000-0004-0000-0000-0000BC000000}"/>
    <hyperlink ref="E190" location="A124867174X" display="A124867174X" xr:uid="{00000000-0004-0000-0000-0000BD000000}"/>
    <hyperlink ref="E191" location="A124867150F" display="A124867150F" xr:uid="{00000000-0004-0000-0000-0000BE000000}"/>
    <hyperlink ref="E192" location="A124867186J" display="A124867186J" xr:uid="{00000000-0004-0000-0000-0000BF000000}"/>
    <hyperlink ref="E193" location="A124867110L" display="A124867110L" xr:uid="{00000000-0004-0000-0000-0000C0000000}"/>
    <hyperlink ref="E194" location="A124867078X" display="A124867078X" xr:uid="{00000000-0004-0000-0000-0000C1000000}"/>
    <hyperlink ref="E195" location="A124867094X" display="A124867094X" xr:uid="{00000000-0004-0000-0000-0000C2000000}"/>
    <hyperlink ref="E196" location="A124867130W" display="A124867130W" xr:uid="{00000000-0004-0000-0000-0000C3000000}"/>
    <hyperlink ref="E197" location="A124867098J" display="A124867098J" xr:uid="{00000000-0004-0000-0000-0000C4000000}"/>
    <hyperlink ref="E198" location="A124867134F" display="A124867134F" xr:uid="{00000000-0004-0000-0000-0000C5000000}"/>
    <hyperlink ref="E199" location="A124867138R" display="A124867138R" xr:uid="{00000000-0004-0000-0000-0000C6000000}"/>
    <hyperlink ref="E200" location="A124867190X" display="A124867190X" xr:uid="{00000000-0004-0000-0000-0000C7000000}"/>
    <hyperlink ref="E201" location="A124867082R" display="A124867082R" xr:uid="{00000000-0004-0000-0000-0000C8000000}"/>
    <hyperlink ref="E202" location="A124867178J" display="A124867178J" xr:uid="{00000000-0004-0000-0000-0000C9000000}"/>
    <hyperlink ref="E203" location="A124867182X" display="A124867182X" xr:uid="{00000000-0004-0000-0000-0000CA000000}"/>
    <hyperlink ref="E204" location="A124867086X" display="A124867086X" xr:uid="{00000000-0004-0000-0000-0000CB000000}"/>
    <hyperlink ref="E205" location="A124867114W" display="A124867114W" xr:uid="{00000000-0004-0000-0000-0000CC000000}"/>
    <hyperlink ref="E206" location="A124867142F" display="A124867142F" xr:uid="{00000000-0004-0000-0000-0000CD000000}"/>
    <hyperlink ref="E207" location="A124867194J" display="A124867194J" xr:uid="{00000000-0004-0000-0000-0000CE000000}"/>
    <hyperlink ref="E208" location="A124867090R" display="A124867090R" xr:uid="{00000000-0004-0000-0000-0000CF000000}"/>
    <hyperlink ref="E209" location="A124867154R" display="A124867154R" xr:uid="{00000000-0004-0000-0000-0000D0000000}"/>
    <hyperlink ref="E210" location="A124867158X" display="A124867158X" xr:uid="{00000000-0004-0000-0000-0000D1000000}"/>
    <hyperlink ref="E211" location="A124867102L" display="A124867102L" xr:uid="{00000000-0004-0000-0000-0000D200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S3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14.7109375" defaultRowHeight="11.25"/>
  <cols>
    <col min="1" max="16384" width="14.7109375" style="1"/>
  </cols>
  <sheetData>
    <row r="1" spans="1:201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16</v>
      </c>
      <c r="V1" s="3" t="s">
        <v>17</v>
      </c>
      <c r="W1" s="3" t="s">
        <v>19</v>
      </c>
      <c r="X1" s="3" t="s">
        <v>16</v>
      </c>
      <c r="Y1" s="3" t="s">
        <v>17</v>
      </c>
      <c r="Z1" s="3" t="s">
        <v>20</v>
      </c>
      <c r="AA1" s="3" t="s">
        <v>21</v>
      </c>
      <c r="AB1" s="3" t="s">
        <v>22</v>
      </c>
      <c r="AC1" s="3" t="s">
        <v>23</v>
      </c>
      <c r="AD1" s="3" t="s">
        <v>24</v>
      </c>
      <c r="AE1" s="3" t="s">
        <v>25</v>
      </c>
      <c r="AF1" s="3" t="s">
        <v>26</v>
      </c>
      <c r="AG1" s="3" t="s">
        <v>27</v>
      </c>
      <c r="AH1" s="3" t="s">
        <v>28</v>
      </c>
      <c r="AI1" s="3" t="s">
        <v>29</v>
      </c>
      <c r="AJ1" s="3" t="s">
        <v>30</v>
      </c>
      <c r="AK1" s="3" t="s">
        <v>31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36</v>
      </c>
      <c r="AQ1" s="3" t="s">
        <v>37</v>
      </c>
      <c r="AR1" s="3" t="s">
        <v>38</v>
      </c>
      <c r="AS1" s="3" t="s">
        <v>39</v>
      </c>
      <c r="AT1" s="3" t="s">
        <v>40</v>
      </c>
      <c r="AU1" s="3" t="s">
        <v>41</v>
      </c>
      <c r="AV1" s="3" t="s">
        <v>42</v>
      </c>
      <c r="AW1" s="3" t="s">
        <v>43</v>
      </c>
      <c r="AX1" s="3" t="s">
        <v>44</v>
      </c>
      <c r="AY1" s="3" t="s">
        <v>42</v>
      </c>
      <c r="AZ1" s="3" t="s">
        <v>43</v>
      </c>
      <c r="BA1" s="3" t="s">
        <v>45</v>
      </c>
      <c r="BB1" s="3" t="s">
        <v>42</v>
      </c>
      <c r="BC1" s="3" t="s">
        <v>43</v>
      </c>
      <c r="BD1" s="3" t="s">
        <v>46</v>
      </c>
      <c r="BE1" s="3" t="s">
        <v>47</v>
      </c>
      <c r="BF1" s="3" t="s">
        <v>48</v>
      </c>
      <c r="BG1" s="3" t="s">
        <v>49</v>
      </c>
      <c r="BH1" s="3" t="s">
        <v>50</v>
      </c>
      <c r="BI1" s="3" t="s">
        <v>51</v>
      </c>
      <c r="BJ1" s="3" t="s">
        <v>52</v>
      </c>
      <c r="BK1" s="3" t="s">
        <v>53</v>
      </c>
      <c r="BL1" s="3" t="s">
        <v>54</v>
      </c>
      <c r="BM1" s="3" t="s">
        <v>55</v>
      </c>
      <c r="BN1" s="3" t="s">
        <v>56</v>
      </c>
      <c r="BO1" s="3" t="s">
        <v>57</v>
      </c>
      <c r="BP1" s="3" t="s">
        <v>58</v>
      </c>
      <c r="BQ1" s="3" t="s">
        <v>59</v>
      </c>
      <c r="BR1" s="3" t="s">
        <v>60</v>
      </c>
      <c r="BS1" s="3" t="s">
        <v>61</v>
      </c>
      <c r="BT1" s="3" t="s">
        <v>62</v>
      </c>
      <c r="BU1" s="3" t="s">
        <v>63</v>
      </c>
      <c r="BV1" s="3" t="s">
        <v>64</v>
      </c>
      <c r="BW1" s="3" t="s">
        <v>65</v>
      </c>
      <c r="BX1" s="3" t="s">
        <v>63</v>
      </c>
      <c r="BY1" s="3" t="s">
        <v>64</v>
      </c>
      <c r="BZ1" s="3" t="s">
        <v>66</v>
      </c>
      <c r="CA1" s="3" t="s">
        <v>63</v>
      </c>
      <c r="CB1" s="3" t="s">
        <v>64</v>
      </c>
      <c r="CC1" s="3" t="s">
        <v>67</v>
      </c>
      <c r="CD1" s="3" t="s">
        <v>68</v>
      </c>
      <c r="CE1" s="3" t="s">
        <v>69</v>
      </c>
      <c r="CF1" s="3" t="s">
        <v>70</v>
      </c>
      <c r="CG1" s="3" t="s">
        <v>71</v>
      </c>
      <c r="CH1" s="3" t="s">
        <v>72</v>
      </c>
      <c r="CI1" s="3" t="s">
        <v>73</v>
      </c>
      <c r="CJ1" s="3" t="s">
        <v>74</v>
      </c>
      <c r="CK1" s="3" t="s">
        <v>75</v>
      </c>
      <c r="CL1" s="3" t="s">
        <v>76</v>
      </c>
      <c r="CM1" s="3" t="s">
        <v>77</v>
      </c>
      <c r="CN1" s="3" t="s">
        <v>78</v>
      </c>
      <c r="CO1" s="3" t="s">
        <v>79</v>
      </c>
      <c r="CP1" s="3" t="s">
        <v>80</v>
      </c>
      <c r="CQ1" s="3" t="s">
        <v>81</v>
      </c>
      <c r="CR1" s="3" t="s">
        <v>82</v>
      </c>
      <c r="CS1" s="3" t="s">
        <v>83</v>
      </c>
      <c r="CT1" s="3" t="s">
        <v>84</v>
      </c>
      <c r="CU1" s="3" t="s">
        <v>85</v>
      </c>
      <c r="CV1" s="3" t="s">
        <v>86</v>
      </c>
      <c r="CW1" s="3" t="s">
        <v>84</v>
      </c>
      <c r="CX1" s="3" t="s">
        <v>85</v>
      </c>
      <c r="CY1" s="3" t="s">
        <v>87</v>
      </c>
      <c r="CZ1" s="3" t="s">
        <v>84</v>
      </c>
      <c r="DA1" s="3" t="s">
        <v>85</v>
      </c>
      <c r="DB1" s="3" t="s">
        <v>88</v>
      </c>
      <c r="DC1" s="3" t="s">
        <v>89</v>
      </c>
      <c r="DD1" s="3" t="s">
        <v>90</v>
      </c>
      <c r="DE1" s="3" t="s">
        <v>91</v>
      </c>
      <c r="DF1" s="3" t="s">
        <v>92</v>
      </c>
      <c r="DG1" s="3" t="s">
        <v>93</v>
      </c>
      <c r="DH1" s="3" t="s">
        <v>94</v>
      </c>
      <c r="DI1" s="3" t="s">
        <v>95</v>
      </c>
      <c r="DJ1" s="3" t="s">
        <v>96</v>
      </c>
      <c r="DK1" s="3" t="s">
        <v>97</v>
      </c>
      <c r="DL1" s="3" t="s">
        <v>98</v>
      </c>
      <c r="DM1" s="3" t="s">
        <v>99</v>
      </c>
      <c r="DN1" s="3" t="s">
        <v>100</v>
      </c>
      <c r="DO1" s="3" t="s">
        <v>101</v>
      </c>
      <c r="DP1" s="3" t="s">
        <v>102</v>
      </c>
      <c r="DQ1" s="3" t="s">
        <v>103</v>
      </c>
      <c r="DR1" s="3" t="s">
        <v>104</v>
      </c>
      <c r="DS1" s="3" t="s">
        <v>105</v>
      </c>
      <c r="DT1" s="3" t="s">
        <v>106</v>
      </c>
      <c r="DU1" s="3" t="s">
        <v>107</v>
      </c>
      <c r="DV1" s="3" t="s">
        <v>108</v>
      </c>
      <c r="DW1" s="3" t="s">
        <v>109</v>
      </c>
      <c r="DX1" s="3" t="s">
        <v>110</v>
      </c>
      <c r="DY1" s="3" t="s">
        <v>111</v>
      </c>
      <c r="DZ1" s="3" t="s">
        <v>112</v>
      </c>
      <c r="EA1" s="3" t="s">
        <v>110</v>
      </c>
      <c r="EB1" s="3" t="s">
        <v>111</v>
      </c>
      <c r="EC1" s="3" t="s">
        <v>113</v>
      </c>
      <c r="ED1" s="3" t="s">
        <v>110</v>
      </c>
      <c r="EE1" s="3" t="s">
        <v>111</v>
      </c>
      <c r="EF1" s="3" t="s">
        <v>114</v>
      </c>
      <c r="EG1" s="3" t="s">
        <v>115</v>
      </c>
      <c r="EH1" s="3" t="s">
        <v>116</v>
      </c>
      <c r="EI1" s="3" t="s">
        <v>117</v>
      </c>
      <c r="EJ1" s="3" t="s">
        <v>118</v>
      </c>
      <c r="EK1" s="3" t="s">
        <v>119</v>
      </c>
      <c r="EL1" s="3" t="s">
        <v>120</v>
      </c>
      <c r="EM1" s="3" t="s">
        <v>121</v>
      </c>
      <c r="EN1" s="3" t="s">
        <v>122</v>
      </c>
      <c r="EO1" s="3" t="s">
        <v>123</v>
      </c>
      <c r="EP1" s="3" t="s">
        <v>124</v>
      </c>
      <c r="EQ1" s="3" t="s">
        <v>125</v>
      </c>
      <c r="ER1" s="3" t="s">
        <v>126</v>
      </c>
      <c r="ES1" s="3" t="s">
        <v>127</v>
      </c>
      <c r="ET1" s="3" t="s">
        <v>128</v>
      </c>
      <c r="EU1" s="3" t="s">
        <v>129</v>
      </c>
      <c r="EV1" s="3" t="s">
        <v>130</v>
      </c>
      <c r="EW1" s="3" t="s">
        <v>131</v>
      </c>
      <c r="EX1" s="3" t="s">
        <v>132</v>
      </c>
      <c r="EY1" s="3" t="s">
        <v>133</v>
      </c>
      <c r="EZ1" s="3" t="s">
        <v>134</v>
      </c>
      <c r="FA1" s="3" t="s">
        <v>135</v>
      </c>
      <c r="FB1" s="3" t="s">
        <v>136</v>
      </c>
      <c r="FC1" s="3" t="s">
        <v>137</v>
      </c>
      <c r="FD1" s="3" t="s">
        <v>138</v>
      </c>
      <c r="FE1" s="3" t="s">
        <v>136</v>
      </c>
      <c r="FF1" s="3" t="s">
        <v>137</v>
      </c>
      <c r="FG1" s="3" t="s">
        <v>139</v>
      </c>
      <c r="FH1" s="3" t="s">
        <v>136</v>
      </c>
      <c r="FI1" s="3" t="s">
        <v>137</v>
      </c>
      <c r="FJ1" s="3" t="s">
        <v>140</v>
      </c>
      <c r="FK1" s="3" t="s">
        <v>141</v>
      </c>
      <c r="FL1" s="3" t="s">
        <v>142</v>
      </c>
      <c r="FM1" s="3" t="s">
        <v>143</v>
      </c>
      <c r="FN1" s="3" t="s">
        <v>144</v>
      </c>
      <c r="FO1" s="3" t="s">
        <v>145</v>
      </c>
      <c r="FP1" s="3" t="s">
        <v>146</v>
      </c>
      <c r="FQ1" s="3" t="s">
        <v>147</v>
      </c>
      <c r="FR1" s="3" t="s">
        <v>148</v>
      </c>
      <c r="FS1" s="3" t="s">
        <v>149</v>
      </c>
      <c r="FT1" s="3" t="s">
        <v>150</v>
      </c>
      <c r="FU1" s="3" t="s">
        <v>151</v>
      </c>
      <c r="FV1" s="3" t="s">
        <v>152</v>
      </c>
      <c r="FW1" s="3" t="s">
        <v>153</v>
      </c>
      <c r="FX1" s="3" t="s">
        <v>154</v>
      </c>
      <c r="FY1" s="3" t="s">
        <v>155</v>
      </c>
      <c r="FZ1" s="3" t="s">
        <v>156</v>
      </c>
      <c r="GA1" s="3" t="s">
        <v>157</v>
      </c>
      <c r="GB1" s="3" t="s">
        <v>158</v>
      </c>
      <c r="GC1" s="3" t="s">
        <v>159</v>
      </c>
      <c r="GD1" s="3" t="s">
        <v>160</v>
      </c>
      <c r="GE1" s="3" t="s">
        <v>161</v>
      </c>
      <c r="GF1" s="3" t="s">
        <v>162</v>
      </c>
      <c r="GG1" s="3" t="s">
        <v>163</v>
      </c>
      <c r="GH1" s="3" t="s">
        <v>164</v>
      </c>
      <c r="GI1" s="3" t="s">
        <v>162</v>
      </c>
      <c r="GJ1" s="3" t="s">
        <v>163</v>
      </c>
      <c r="GK1" s="3" t="s">
        <v>165</v>
      </c>
      <c r="GL1" s="3" t="s">
        <v>162</v>
      </c>
      <c r="GM1" s="3" t="s">
        <v>163</v>
      </c>
      <c r="GN1" s="3" t="s">
        <v>166</v>
      </c>
      <c r="GO1" s="3" t="s">
        <v>167</v>
      </c>
      <c r="GP1" s="3" t="s">
        <v>168</v>
      </c>
      <c r="GQ1" s="3" t="s">
        <v>169</v>
      </c>
      <c r="GR1" s="3" t="s">
        <v>170</v>
      </c>
      <c r="GS1" s="3" t="s">
        <v>171</v>
      </c>
    </row>
    <row r="2" spans="1:201">
      <c r="A2" s="4" t="s">
        <v>172</v>
      </c>
      <c r="B2" s="7" t="s">
        <v>181</v>
      </c>
      <c r="C2" s="7" t="s">
        <v>181</v>
      </c>
      <c r="D2" s="7" t="s">
        <v>181</v>
      </c>
      <c r="E2" s="7" t="s">
        <v>181</v>
      </c>
      <c r="F2" s="7" t="s">
        <v>181</v>
      </c>
      <c r="G2" s="7" t="s">
        <v>181</v>
      </c>
      <c r="H2" s="7" t="s">
        <v>181</v>
      </c>
      <c r="I2" s="7" t="s">
        <v>181</v>
      </c>
      <c r="J2" s="7" t="s">
        <v>181</v>
      </c>
      <c r="K2" s="7" t="s">
        <v>181</v>
      </c>
      <c r="L2" s="7" t="s">
        <v>181</v>
      </c>
      <c r="M2" s="7" t="s">
        <v>181</v>
      </c>
      <c r="N2" s="7" t="s">
        <v>181</v>
      </c>
      <c r="O2" s="7" t="s">
        <v>181</v>
      </c>
      <c r="P2" s="7" t="s">
        <v>181</v>
      </c>
      <c r="Q2" s="7" t="s">
        <v>181</v>
      </c>
      <c r="R2" s="7" t="s">
        <v>181</v>
      </c>
      <c r="S2" s="7" t="s">
        <v>181</v>
      </c>
      <c r="T2" s="7" t="s">
        <v>181</v>
      </c>
      <c r="U2" s="7" t="s">
        <v>181</v>
      </c>
      <c r="V2" s="7" t="s">
        <v>181</v>
      </c>
      <c r="W2" s="7" t="s">
        <v>181</v>
      </c>
      <c r="X2" s="7" t="s">
        <v>181</v>
      </c>
      <c r="Y2" s="7" t="s">
        <v>181</v>
      </c>
      <c r="Z2" s="7" t="s">
        <v>181</v>
      </c>
      <c r="AA2" s="7" t="s">
        <v>181</v>
      </c>
      <c r="AB2" s="7" t="s">
        <v>181</v>
      </c>
      <c r="AC2" s="7" t="s">
        <v>181</v>
      </c>
      <c r="AD2" s="7" t="s">
        <v>181</v>
      </c>
      <c r="AE2" s="7" t="s">
        <v>181</v>
      </c>
      <c r="AF2" s="7" t="s">
        <v>181</v>
      </c>
      <c r="AG2" s="7" t="s">
        <v>181</v>
      </c>
      <c r="AH2" s="7" t="s">
        <v>181</v>
      </c>
      <c r="AI2" s="7" t="s">
        <v>181</v>
      </c>
      <c r="AJ2" s="7" t="s">
        <v>181</v>
      </c>
      <c r="AK2" s="7" t="s">
        <v>181</v>
      </c>
      <c r="AL2" s="7" t="s">
        <v>181</v>
      </c>
      <c r="AM2" s="7" t="s">
        <v>181</v>
      </c>
      <c r="AN2" s="7" t="s">
        <v>181</v>
      </c>
      <c r="AO2" s="7" t="s">
        <v>181</v>
      </c>
      <c r="AP2" s="7" t="s">
        <v>181</v>
      </c>
      <c r="AQ2" s="7" t="s">
        <v>181</v>
      </c>
      <c r="AR2" s="7" t="s">
        <v>181</v>
      </c>
      <c r="AS2" s="7" t="s">
        <v>181</v>
      </c>
      <c r="AT2" s="7" t="s">
        <v>181</v>
      </c>
      <c r="AU2" s="7" t="s">
        <v>181</v>
      </c>
      <c r="AV2" s="7" t="s">
        <v>181</v>
      </c>
      <c r="AW2" s="7" t="s">
        <v>181</v>
      </c>
      <c r="AX2" s="7" t="s">
        <v>181</v>
      </c>
      <c r="AY2" s="7" t="s">
        <v>181</v>
      </c>
      <c r="AZ2" s="7" t="s">
        <v>181</v>
      </c>
      <c r="BA2" s="7" t="s">
        <v>181</v>
      </c>
      <c r="BB2" s="7" t="s">
        <v>181</v>
      </c>
      <c r="BC2" s="7" t="s">
        <v>181</v>
      </c>
      <c r="BD2" s="7" t="s">
        <v>181</v>
      </c>
      <c r="BE2" s="7" t="s">
        <v>181</v>
      </c>
      <c r="BF2" s="7" t="s">
        <v>181</v>
      </c>
      <c r="BG2" s="7" t="s">
        <v>181</v>
      </c>
      <c r="BH2" s="7" t="s">
        <v>181</v>
      </c>
      <c r="BI2" s="7" t="s">
        <v>181</v>
      </c>
      <c r="BJ2" s="7" t="s">
        <v>181</v>
      </c>
      <c r="BK2" s="7" t="s">
        <v>181</v>
      </c>
      <c r="BL2" s="7" t="s">
        <v>181</v>
      </c>
      <c r="BM2" s="7" t="s">
        <v>181</v>
      </c>
      <c r="BN2" s="7" t="s">
        <v>181</v>
      </c>
      <c r="BO2" s="7" t="s">
        <v>181</v>
      </c>
      <c r="BP2" s="7" t="s">
        <v>181</v>
      </c>
      <c r="BQ2" s="7" t="s">
        <v>181</v>
      </c>
      <c r="BR2" s="7" t="s">
        <v>181</v>
      </c>
      <c r="BS2" s="7" t="s">
        <v>181</v>
      </c>
      <c r="BT2" s="7" t="s">
        <v>181</v>
      </c>
      <c r="BU2" s="7" t="s">
        <v>181</v>
      </c>
      <c r="BV2" s="7" t="s">
        <v>181</v>
      </c>
      <c r="BW2" s="7" t="s">
        <v>181</v>
      </c>
      <c r="BX2" s="7" t="s">
        <v>181</v>
      </c>
      <c r="BY2" s="7" t="s">
        <v>181</v>
      </c>
      <c r="BZ2" s="7" t="s">
        <v>181</v>
      </c>
      <c r="CA2" s="7" t="s">
        <v>181</v>
      </c>
      <c r="CB2" s="7" t="s">
        <v>181</v>
      </c>
      <c r="CC2" s="7" t="s">
        <v>181</v>
      </c>
      <c r="CD2" s="7" t="s">
        <v>181</v>
      </c>
      <c r="CE2" s="7" t="s">
        <v>181</v>
      </c>
      <c r="CF2" s="7" t="s">
        <v>181</v>
      </c>
      <c r="CG2" s="7" t="s">
        <v>181</v>
      </c>
      <c r="CH2" s="7" t="s">
        <v>181</v>
      </c>
      <c r="CI2" s="7" t="s">
        <v>181</v>
      </c>
      <c r="CJ2" s="7" t="s">
        <v>181</v>
      </c>
      <c r="CK2" s="7" t="s">
        <v>181</v>
      </c>
      <c r="CL2" s="7" t="s">
        <v>181</v>
      </c>
      <c r="CM2" s="7" t="s">
        <v>181</v>
      </c>
      <c r="CN2" s="7" t="s">
        <v>181</v>
      </c>
      <c r="CO2" s="7" t="s">
        <v>181</v>
      </c>
      <c r="CP2" s="7" t="s">
        <v>181</v>
      </c>
      <c r="CQ2" s="7" t="s">
        <v>181</v>
      </c>
      <c r="CR2" s="7" t="s">
        <v>181</v>
      </c>
      <c r="CS2" s="7" t="s">
        <v>181</v>
      </c>
      <c r="CT2" s="7" t="s">
        <v>181</v>
      </c>
      <c r="CU2" s="7" t="s">
        <v>181</v>
      </c>
      <c r="CV2" s="7" t="s">
        <v>181</v>
      </c>
      <c r="CW2" s="7" t="s">
        <v>181</v>
      </c>
      <c r="CX2" s="7" t="s">
        <v>181</v>
      </c>
      <c r="CY2" s="7" t="s">
        <v>181</v>
      </c>
      <c r="CZ2" s="7" t="s">
        <v>181</v>
      </c>
      <c r="DA2" s="7" t="s">
        <v>181</v>
      </c>
      <c r="DB2" s="7" t="s">
        <v>181</v>
      </c>
      <c r="DC2" s="7" t="s">
        <v>181</v>
      </c>
      <c r="DD2" s="7" t="s">
        <v>181</v>
      </c>
      <c r="DE2" s="7" t="s">
        <v>181</v>
      </c>
      <c r="DF2" s="7" t="s">
        <v>181</v>
      </c>
      <c r="DG2" s="7" t="s">
        <v>181</v>
      </c>
      <c r="DH2" s="7" t="s">
        <v>181</v>
      </c>
      <c r="DI2" s="7" t="s">
        <v>181</v>
      </c>
      <c r="DJ2" s="7" t="s">
        <v>181</v>
      </c>
      <c r="DK2" s="7" t="s">
        <v>181</v>
      </c>
      <c r="DL2" s="7" t="s">
        <v>181</v>
      </c>
      <c r="DM2" s="7" t="s">
        <v>181</v>
      </c>
      <c r="DN2" s="7" t="s">
        <v>181</v>
      </c>
      <c r="DO2" s="7" t="s">
        <v>181</v>
      </c>
      <c r="DP2" s="7" t="s">
        <v>181</v>
      </c>
      <c r="DQ2" s="7" t="s">
        <v>181</v>
      </c>
      <c r="DR2" s="7" t="s">
        <v>181</v>
      </c>
      <c r="DS2" s="7" t="s">
        <v>181</v>
      </c>
      <c r="DT2" s="7" t="s">
        <v>181</v>
      </c>
      <c r="DU2" s="7" t="s">
        <v>181</v>
      </c>
      <c r="DV2" s="7" t="s">
        <v>181</v>
      </c>
      <c r="DW2" s="7" t="s">
        <v>181</v>
      </c>
      <c r="DX2" s="7" t="s">
        <v>181</v>
      </c>
      <c r="DY2" s="7" t="s">
        <v>181</v>
      </c>
      <c r="DZ2" s="7" t="s">
        <v>181</v>
      </c>
      <c r="EA2" s="7" t="s">
        <v>181</v>
      </c>
      <c r="EB2" s="7" t="s">
        <v>181</v>
      </c>
      <c r="EC2" s="7" t="s">
        <v>181</v>
      </c>
      <c r="ED2" s="7" t="s">
        <v>181</v>
      </c>
      <c r="EE2" s="7" t="s">
        <v>181</v>
      </c>
      <c r="EF2" s="7" t="s">
        <v>181</v>
      </c>
      <c r="EG2" s="7" t="s">
        <v>181</v>
      </c>
      <c r="EH2" s="7" t="s">
        <v>181</v>
      </c>
      <c r="EI2" s="7" t="s">
        <v>181</v>
      </c>
      <c r="EJ2" s="7" t="s">
        <v>181</v>
      </c>
      <c r="EK2" s="7" t="s">
        <v>181</v>
      </c>
      <c r="EL2" s="7" t="s">
        <v>181</v>
      </c>
      <c r="EM2" s="7" t="s">
        <v>181</v>
      </c>
      <c r="EN2" s="7" t="s">
        <v>181</v>
      </c>
      <c r="EO2" s="7" t="s">
        <v>181</v>
      </c>
      <c r="EP2" s="7" t="s">
        <v>181</v>
      </c>
      <c r="EQ2" s="7" t="s">
        <v>181</v>
      </c>
      <c r="ER2" s="7" t="s">
        <v>181</v>
      </c>
      <c r="ES2" s="7" t="s">
        <v>181</v>
      </c>
      <c r="ET2" s="7" t="s">
        <v>181</v>
      </c>
      <c r="EU2" s="7" t="s">
        <v>181</v>
      </c>
      <c r="EV2" s="7" t="s">
        <v>181</v>
      </c>
      <c r="EW2" s="7" t="s">
        <v>181</v>
      </c>
      <c r="EX2" s="7" t="s">
        <v>181</v>
      </c>
      <c r="EY2" s="7" t="s">
        <v>181</v>
      </c>
      <c r="EZ2" s="7" t="s">
        <v>181</v>
      </c>
      <c r="FA2" s="7" t="s">
        <v>181</v>
      </c>
      <c r="FB2" s="7" t="s">
        <v>181</v>
      </c>
      <c r="FC2" s="7" t="s">
        <v>181</v>
      </c>
      <c r="FD2" s="7" t="s">
        <v>181</v>
      </c>
      <c r="FE2" s="7" t="s">
        <v>181</v>
      </c>
      <c r="FF2" s="7" t="s">
        <v>181</v>
      </c>
      <c r="FG2" s="7" t="s">
        <v>181</v>
      </c>
      <c r="FH2" s="7" t="s">
        <v>181</v>
      </c>
      <c r="FI2" s="7" t="s">
        <v>181</v>
      </c>
      <c r="FJ2" s="7" t="s">
        <v>181</v>
      </c>
      <c r="FK2" s="7" t="s">
        <v>181</v>
      </c>
      <c r="FL2" s="7" t="s">
        <v>181</v>
      </c>
      <c r="FM2" s="7" t="s">
        <v>181</v>
      </c>
      <c r="FN2" s="7" t="s">
        <v>181</v>
      </c>
      <c r="FO2" s="7" t="s">
        <v>181</v>
      </c>
      <c r="FP2" s="7" t="s">
        <v>181</v>
      </c>
      <c r="FQ2" s="7" t="s">
        <v>181</v>
      </c>
      <c r="FR2" s="7" t="s">
        <v>181</v>
      </c>
      <c r="FS2" s="7" t="s">
        <v>181</v>
      </c>
      <c r="FT2" s="7" t="s">
        <v>181</v>
      </c>
      <c r="FU2" s="7" t="s">
        <v>181</v>
      </c>
      <c r="FV2" s="7" t="s">
        <v>181</v>
      </c>
      <c r="FW2" s="7" t="s">
        <v>181</v>
      </c>
      <c r="FX2" s="7" t="s">
        <v>181</v>
      </c>
      <c r="FY2" s="7" t="s">
        <v>181</v>
      </c>
      <c r="FZ2" s="7" t="s">
        <v>181</v>
      </c>
      <c r="GA2" s="7" t="s">
        <v>181</v>
      </c>
      <c r="GB2" s="7" t="s">
        <v>181</v>
      </c>
      <c r="GC2" s="7" t="s">
        <v>181</v>
      </c>
      <c r="GD2" s="7" t="s">
        <v>181</v>
      </c>
      <c r="GE2" s="7" t="s">
        <v>181</v>
      </c>
      <c r="GF2" s="7" t="s">
        <v>181</v>
      </c>
      <c r="GG2" s="7" t="s">
        <v>181</v>
      </c>
      <c r="GH2" s="7" t="s">
        <v>181</v>
      </c>
      <c r="GI2" s="7" t="s">
        <v>181</v>
      </c>
      <c r="GJ2" s="7" t="s">
        <v>181</v>
      </c>
      <c r="GK2" s="7" t="s">
        <v>181</v>
      </c>
      <c r="GL2" s="7" t="s">
        <v>181</v>
      </c>
      <c r="GM2" s="7" t="s">
        <v>181</v>
      </c>
      <c r="GN2" s="7" t="s">
        <v>181</v>
      </c>
      <c r="GO2" s="7" t="s">
        <v>181</v>
      </c>
      <c r="GP2" s="7" t="s">
        <v>181</v>
      </c>
      <c r="GQ2" s="7" t="s">
        <v>181</v>
      </c>
      <c r="GR2" s="7" t="s">
        <v>181</v>
      </c>
      <c r="GS2" s="7" t="s">
        <v>181</v>
      </c>
    </row>
    <row r="3" spans="1:201">
      <c r="A3" s="4" t="s">
        <v>173</v>
      </c>
      <c r="B3" s="8" t="s">
        <v>182</v>
      </c>
      <c r="C3" s="8" t="s">
        <v>182</v>
      </c>
      <c r="D3" s="8" t="s">
        <v>182</v>
      </c>
      <c r="E3" s="8" t="s">
        <v>182</v>
      </c>
      <c r="F3" s="8" t="s">
        <v>182</v>
      </c>
      <c r="G3" s="8" t="s">
        <v>182</v>
      </c>
      <c r="H3" s="8" t="s">
        <v>182</v>
      </c>
      <c r="I3" s="8" t="s">
        <v>182</v>
      </c>
      <c r="J3" s="8" t="s">
        <v>182</v>
      </c>
      <c r="K3" s="8" t="s">
        <v>182</v>
      </c>
      <c r="L3" s="8" t="s">
        <v>182</v>
      </c>
      <c r="M3" s="8" t="s">
        <v>182</v>
      </c>
      <c r="N3" s="8" t="s">
        <v>182</v>
      </c>
      <c r="O3" s="8" t="s">
        <v>182</v>
      </c>
      <c r="P3" s="8" t="s">
        <v>182</v>
      </c>
      <c r="Q3" s="8" t="s">
        <v>182</v>
      </c>
      <c r="R3" s="8" t="s">
        <v>182</v>
      </c>
      <c r="S3" s="8" t="s">
        <v>182</v>
      </c>
      <c r="T3" s="8" t="s">
        <v>182</v>
      </c>
      <c r="U3" s="8" t="s">
        <v>182</v>
      </c>
      <c r="V3" s="8" t="s">
        <v>182</v>
      </c>
      <c r="W3" s="8" t="s">
        <v>182</v>
      </c>
      <c r="X3" s="8" t="s">
        <v>182</v>
      </c>
      <c r="Y3" s="8" t="s">
        <v>182</v>
      </c>
      <c r="Z3" s="8" t="s">
        <v>182</v>
      </c>
      <c r="AA3" s="8" t="s">
        <v>182</v>
      </c>
      <c r="AB3" s="8" t="s">
        <v>182</v>
      </c>
      <c r="AC3" s="8" t="s">
        <v>182</v>
      </c>
      <c r="AD3" s="8" t="s">
        <v>182</v>
      </c>
      <c r="AE3" s="8" t="s">
        <v>182</v>
      </c>
      <c r="AF3" s="8" t="s">
        <v>182</v>
      </c>
      <c r="AG3" s="8" t="s">
        <v>182</v>
      </c>
      <c r="AH3" s="8" t="s">
        <v>182</v>
      </c>
      <c r="AI3" s="8" t="s">
        <v>182</v>
      </c>
      <c r="AJ3" s="8" t="s">
        <v>182</v>
      </c>
      <c r="AK3" s="8" t="s">
        <v>182</v>
      </c>
      <c r="AL3" s="8" t="s">
        <v>182</v>
      </c>
      <c r="AM3" s="8" t="s">
        <v>182</v>
      </c>
      <c r="AN3" s="8" t="s">
        <v>182</v>
      </c>
      <c r="AO3" s="8" t="s">
        <v>182</v>
      </c>
      <c r="AP3" s="8" t="s">
        <v>182</v>
      </c>
      <c r="AQ3" s="8" t="s">
        <v>182</v>
      </c>
      <c r="AR3" s="8" t="s">
        <v>182</v>
      </c>
      <c r="AS3" s="8" t="s">
        <v>182</v>
      </c>
      <c r="AT3" s="8" t="s">
        <v>182</v>
      </c>
      <c r="AU3" s="8" t="s">
        <v>182</v>
      </c>
      <c r="AV3" s="8" t="s">
        <v>182</v>
      </c>
      <c r="AW3" s="8" t="s">
        <v>182</v>
      </c>
      <c r="AX3" s="8" t="s">
        <v>182</v>
      </c>
      <c r="AY3" s="8" t="s">
        <v>182</v>
      </c>
      <c r="AZ3" s="8" t="s">
        <v>182</v>
      </c>
      <c r="BA3" s="8" t="s">
        <v>182</v>
      </c>
      <c r="BB3" s="8" t="s">
        <v>182</v>
      </c>
      <c r="BC3" s="8" t="s">
        <v>182</v>
      </c>
      <c r="BD3" s="8" t="s">
        <v>182</v>
      </c>
      <c r="BE3" s="8" t="s">
        <v>182</v>
      </c>
      <c r="BF3" s="8" t="s">
        <v>182</v>
      </c>
      <c r="BG3" s="8" t="s">
        <v>182</v>
      </c>
      <c r="BH3" s="8" t="s">
        <v>182</v>
      </c>
      <c r="BI3" s="8" t="s">
        <v>182</v>
      </c>
      <c r="BJ3" s="8" t="s">
        <v>182</v>
      </c>
      <c r="BK3" s="8" t="s">
        <v>182</v>
      </c>
      <c r="BL3" s="8" t="s">
        <v>182</v>
      </c>
      <c r="BM3" s="8" t="s">
        <v>182</v>
      </c>
      <c r="BN3" s="8" t="s">
        <v>182</v>
      </c>
      <c r="BO3" s="8" t="s">
        <v>182</v>
      </c>
      <c r="BP3" s="8" t="s">
        <v>182</v>
      </c>
      <c r="BQ3" s="8" t="s">
        <v>182</v>
      </c>
      <c r="BR3" s="8" t="s">
        <v>182</v>
      </c>
      <c r="BS3" s="8" t="s">
        <v>182</v>
      </c>
      <c r="BT3" s="8" t="s">
        <v>182</v>
      </c>
      <c r="BU3" s="8" t="s">
        <v>182</v>
      </c>
      <c r="BV3" s="8" t="s">
        <v>182</v>
      </c>
      <c r="BW3" s="8" t="s">
        <v>182</v>
      </c>
      <c r="BX3" s="8" t="s">
        <v>182</v>
      </c>
      <c r="BY3" s="8" t="s">
        <v>182</v>
      </c>
      <c r="BZ3" s="8" t="s">
        <v>182</v>
      </c>
      <c r="CA3" s="8" t="s">
        <v>182</v>
      </c>
      <c r="CB3" s="8" t="s">
        <v>182</v>
      </c>
      <c r="CC3" s="8" t="s">
        <v>182</v>
      </c>
      <c r="CD3" s="8" t="s">
        <v>182</v>
      </c>
      <c r="CE3" s="8" t="s">
        <v>182</v>
      </c>
      <c r="CF3" s="8" t="s">
        <v>182</v>
      </c>
      <c r="CG3" s="8" t="s">
        <v>182</v>
      </c>
      <c r="CH3" s="8" t="s">
        <v>182</v>
      </c>
      <c r="CI3" s="8" t="s">
        <v>182</v>
      </c>
      <c r="CJ3" s="8" t="s">
        <v>182</v>
      </c>
      <c r="CK3" s="8" t="s">
        <v>182</v>
      </c>
      <c r="CL3" s="8" t="s">
        <v>182</v>
      </c>
      <c r="CM3" s="8" t="s">
        <v>182</v>
      </c>
      <c r="CN3" s="8" t="s">
        <v>182</v>
      </c>
      <c r="CO3" s="8" t="s">
        <v>182</v>
      </c>
      <c r="CP3" s="8" t="s">
        <v>182</v>
      </c>
      <c r="CQ3" s="8" t="s">
        <v>182</v>
      </c>
      <c r="CR3" s="8" t="s">
        <v>182</v>
      </c>
      <c r="CS3" s="8" t="s">
        <v>182</v>
      </c>
      <c r="CT3" s="8" t="s">
        <v>182</v>
      </c>
      <c r="CU3" s="8" t="s">
        <v>182</v>
      </c>
      <c r="CV3" s="8" t="s">
        <v>182</v>
      </c>
      <c r="CW3" s="8" t="s">
        <v>182</v>
      </c>
      <c r="CX3" s="8" t="s">
        <v>182</v>
      </c>
      <c r="CY3" s="8" t="s">
        <v>182</v>
      </c>
      <c r="CZ3" s="8" t="s">
        <v>182</v>
      </c>
      <c r="DA3" s="8" t="s">
        <v>182</v>
      </c>
      <c r="DB3" s="8" t="s">
        <v>182</v>
      </c>
      <c r="DC3" s="8" t="s">
        <v>182</v>
      </c>
      <c r="DD3" s="8" t="s">
        <v>182</v>
      </c>
      <c r="DE3" s="8" t="s">
        <v>182</v>
      </c>
      <c r="DF3" s="8" t="s">
        <v>182</v>
      </c>
      <c r="DG3" s="8" t="s">
        <v>182</v>
      </c>
      <c r="DH3" s="8" t="s">
        <v>182</v>
      </c>
      <c r="DI3" s="8" t="s">
        <v>182</v>
      </c>
      <c r="DJ3" s="8" t="s">
        <v>182</v>
      </c>
      <c r="DK3" s="8" t="s">
        <v>182</v>
      </c>
      <c r="DL3" s="8" t="s">
        <v>182</v>
      </c>
      <c r="DM3" s="8" t="s">
        <v>182</v>
      </c>
      <c r="DN3" s="8" t="s">
        <v>182</v>
      </c>
      <c r="DO3" s="8" t="s">
        <v>182</v>
      </c>
      <c r="DP3" s="8" t="s">
        <v>182</v>
      </c>
      <c r="DQ3" s="8" t="s">
        <v>182</v>
      </c>
      <c r="DR3" s="8" t="s">
        <v>182</v>
      </c>
      <c r="DS3" s="8" t="s">
        <v>182</v>
      </c>
      <c r="DT3" s="8" t="s">
        <v>182</v>
      </c>
      <c r="DU3" s="8" t="s">
        <v>182</v>
      </c>
      <c r="DV3" s="8" t="s">
        <v>182</v>
      </c>
      <c r="DW3" s="8" t="s">
        <v>182</v>
      </c>
      <c r="DX3" s="8" t="s">
        <v>182</v>
      </c>
      <c r="DY3" s="8" t="s">
        <v>182</v>
      </c>
      <c r="DZ3" s="8" t="s">
        <v>182</v>
      </c>
      <c r="EA3" s="8" t="s">
        <v>182</v>
      </c>
      <c r="EB3" s="8" t="s">
        <v>182</v>
      </c>
      <c r="EC3" s="8" t="s">
        <v>182</v>
      </c>
      <c r="ED3" s="8" t="s">
        <v>182</v>
      </c>
      <c r="EE3" s="8" t="s">
        <v>182</v>
      </c>
      <c r="EF3" s="8" t="s">
        <v>182</v>
      </c>
      <c r="EG3" s="8" t="s">
        <v>182</v>
      </c>
      <c r="EH3" s="8" t="s">
        <v>182</v>
      </c>
      <c r="EI3" s="8" t="s">
        <v>182</v>
      </c>
      <c r="EJ3" s="8" t="s">
        <v>182</v>
      </c>
      <c r="EK3" s="8" t="s">
        <v>182</v>
      </c>
      <c r="EL3" s="8" t="s">
        <v>182</v>
      </c>
      <c r="EM3" s="8" t="s">
        <v>182</v>
      </c>
      <c r="EN3" s="8" t="s">
        <v>182</v>
      </c>
      <c r="EO3" s="8" t="s">
        <v>182</v>
      </c>
      <c r="EP3" s="8" t="s">
        <v>182</v>
      </c>
      <c r="EQ3" s="8" t="s">
        <v>182</v>
      </c>
      <c r="ER3" s="8" t="s">
        <v>182</v>
      </c>
      <c r="ES3" s="8" t="s">
        <v>182</v>
      </c>
      <c r="ET3" s="8" t="s">
        <v>182</v>
      </c>
      <c r="EU3" s="8" t="s">
        <v>182</v>
      </c>
      <c r="EV3" s="8" t="s">
        <v>182</v>
      </c>
      <c r="EW3" s="8" t="s">
        <v>182</v>
      </c>
      <c r="EX3" s="8" t="s">
        <v>182</v>
      </c>
      <c r="EY3" s="8" t="s">
        <v>182</v>
      </c>
      <c r="EZ3" s="8" t="s">
        <v>182</v>
      </c>
      <c r="FA3" s="8" t="s">
        <v>182</v>
      </c>
      <c r="FB3" s="8" t="s">
        <v>182</v>
      </c>
      <c r="FC3" s="8" t="s">
        <v>182</v>
      </c>
      <c r="FD3" s="8" t="s">
        <v>182</v>
      </c>
      <c r="FE3" s="8" t="s">
        <v>182</v>
      </c>
      <c r="FF3" s="8" t="s">
        <v>182</v>
      </c>
      <c r="FG3" s="8" t="s">
        <v>182</v>
      </c>
      <c r="FH3" s="8" t="s">
        <v>182</v>
      </c>
      <c r="FI3" s="8" t="s">
        <v>182</v>
      </c>
      <c r="FJ3" s="8" t="s">
        <v>182</v>
      </c>
      <c r="FK3" s="8" t="s">
        <v>182</v>
      </c>
      <c r="FL3" s="8" t="s">
        <v>182</v>
      </c>
      <c r="FM3" s="8" t="s">
        <v>182</v>
      </c>
      <c r="FN3" s="8" t="s">
        <v>182</v>
      </c>
      <c r="FO3" s="8" t="s">
        <v>182</v>
      </c>
      <c r="FP3" s="8" t="s">
        <v>182</v>
      </c>
      <c r="FQ3" s="8" t="s">
        <v>182</v>
      </c>
      <c r="FR3" s="8" t="s">
        <v>182</v>
      </c>
      <c r="FS3" s="8" t="s">
        <v>182</v>
      </c>
      <c r="FT3" s="8" t="s">
        <v>182</v>
      </c>
      <c r="FU3" s="8" t="s">
        <v>182</v>
      </c>
      <c r="FV3" s="8" t="s">
        <v>182</v>
      </c>
      <c r="FW3" s="8" t="s">
        <v>182</v>
      </c>
      <c r="FX3" s="8" t="s">
        <v>182</v>
      </c>
      <c r="FY3" s="8" t="s">
        <v>182</v>
      </c>
      <c r="FZ3" s="8" t="s">
        <v>182</v>
      </c>
      <c r="GA3" s="8" t="s">
        <v>182</v>
      </c>
      <c r="GB3" s="8" t="s">
        <v>182</v>
      </c>
      <c r="GC3" s="8" t="s">
        <v>182</v>
      </c>
      <c r="GD3" s="8" t="s">
        <v>182</v>
      </c>
      <c r="GE3" s="8" t="s">
        <v>182</v>
      </c>
      <c r="GF3" s="8" t="s">
        <v>182</v>
      </c>
      <c r="GG3" s="8" t="s">
        <v>182</v>
      </c>
      <c r="GH3" s="8" t="s">
        <v>182</v>
      </c>
      <c r="GI3" s="8" t="s">
        <v>182</v>
      </c>
      <c r="GJ3" s="8" t="s">
        <v>182</v>
      </c>
      <c r="GK3" s="8" t="s">
        <v>182</v>
      </c>
      <c r="GL3" s="8" t="s">
        <v>182</v>
      </c>
      <c r="GM3" s="8" t="s">
        <v>182</v>
      </c>
      <c r="GN3" s="8" t="s">
        <v>182</v>
      </c>
      <c r="GO3" s="8" t="s">
        <v>182</v>
      </c>
      <c r="GP3" s="8" t="s">
        <v>182</v>
      </c>
      <c r="GQ3" s="8" t="s">
        <v>182</v>
      </c>
      <c r="GR3" s="8" t="s">
        <v>182</v>
      </c>
      <c r="GS3" s="8" t="s">
        <v>182</v>
      </c>
    </row>
    <row r="4" spans="1:201">
      <c r="A4" s="4" t="s">
        <v>174</v>
      </c>
      <c r="B4" s="8" t="s">
        <v>183</v>
      </c>
      <c r="C4" s="8" t="s">
        <v>183</v>
      </c>
      <c r="D4" s="8" t="s">
        <v>183</v>
      </c>
      <c r="E4" s="8" t="s">
        <v>183</v>
      </c>
      <c r="F4" s="8" t="s">
        <v>183</v>
      </c>
      <c r="G4" s="8" t="s">
        <v>183</v>
      </c>
      <c r="H4" s="8" t="s">
        <v>183</v>
      </c>
      <c r="I4" s="8" t="s">
        <v>183</v>
      </c>
      <c r="J4" s="8" t="s">
        <v>183</v>
      </c>
      <c r="K4" s="8" t="s">
        <v>183</v>
      </c>
      <c r="L4" s="8" t="s">
        <v>183</v>
      </c>
      <c r="M4" s="8" t="s">
        <v>183</v>
      </c>
      <c r="N4" s="8" t="s">
        <v>183</v>
      </c>
      <c r="O4" s="8" t="s">
        <v>183</v>
      </c>
      <c r="P4" s="8" t="s">
        <v>183</v>
      </c>
      <c r="Q4" s="8" t="s">
        <v>183</v>
      </c>
      <c r="R4" s="8" t="s">
        <v>183</v>
      </c>
      <c r="S4" s="8" t="s">
        <v>183</v>
      </c>
      <c r="T4" s="8" t="s">
        <v>183</v>
      </c>
      <c r="U4" s="8" t="s">
        <v>183</v>
      </c>
      <c r="V4" s="8" t="s">
        <v>183</v>
      </c>
      <c r="W4" s="8" t="s">
        <v>183</v>
      </c>
      <c r="X4" s="8" t="s">
        <v>183</v>
      </c>
      <c r="Y4" s="8" t="s">
        <v>183</v>
      </c>
      <c r="Z4" s="8" t="s">
        <v>183</v>
      </c>
      <c r="AA4" s="8" t="s">
        <v>183</v>
      </c>
      <c r="AB4" s="8" t="s">
        <v>183</v>
      </c>
      <c r="AC4" s="8" t="s">
        <v>183</v>
      </c>
      <c r="AD4" s="8" t="s">
        <v>183</v>
      </c>
      <c r="AE4" s="8" t="s">
        <v>183</v>
      </c>
      <c r="AF4" s="8" t="s">
        <v>183</v>
      </c>
      <c r="AG4" s="8" t="s">
        <v>183</v>
      </c>
      <c r="AH4" s="8" t="s">
        <v>183</v>
      </c>
      <c r="AI4" s="8" t="s">
        <v>183</v>
      </c>
      <c r="AJ4" s="8" t="s">
        <v>183</v>
      </c>
      <c r="AK4" s="8" t="s">
        <v>183</v>
      </c>
      <c r="AL4" s="8" t="s">
        <v>183</v>
      </c>
      <c r="AM4" s="8" t="s">
        <v>183</v>
      </c>
      <c r="AN4" s="8" t="s">
        <v>183</v>
      </c>
      <c r="AO4" s="8" t="s">
        <v>183</v>
      </c>
      <c r="AP4" s="8" t="s">
        <v>183</v>
      </c>
      <c r="AQ4" s="8" t="s">
        <v>183</v>
      </c>
      <c r="AR4" s="8" t="s">
        <v>183</v>
      </c>
      <c r="AS4" s="8" t="s">
        <v>183</v>
      </c>
      <c r="AT4" s="8" t="s">
        <v>183</v>
      </c>
      <c r="AU4" s="8" t="s">
        <v>183</v>
      </c>
      <c r="AV4" s="8" t="s">
        <v>183</v>
      </c>
      <c r="AW4" s="8" t="s">
        <v>183</v>
      </c>
      <c r="AX4" s="8" t="s">
        <v>183</v>
      </c>
      <c r="AY4" s="8" t="s">
        <v>183</v>
      </c>
      <c r="AZ4" s="8" t="s">
        <v>183</v>
      </c>
      <c r="BA4" s="8" t="s">
        <v>183</v>
      </c>
      <c r="BB4" s="8" t="s">
        <v>183</v>
      </c>
      <c r="BC4" s="8" t="s">
        <v>183</v>
      </c>
      <c r="BD4" s="8" t="s">
        <v>183</v>
      </c>
      <c r="BE4" s="8" t="s">
        <v>183</v>
      </c>
      <c r="BF4" s="8" t="s">
        <v>183</v>
      </c>
      <c r="BG4" s="8" t="s">
        <v>183</v>
      </c>
      <c r="BH4" s="8" t="s">
        <v>183</v>
      </c>
      <c r="BI4" s="8" t="s">
        <v>183</v>
      </c>
      <c r="BJ4" s="8" t="s">
        <v>183</v>
      </c>
      <c r="BK4" s="8" t="s">
        <v>183</v>
      </c>
      <c r="BL4" s="8" t="s">
        <v>183</v>
      </c>
      <c r="BM4" s="8" t="s">
        <v>183</v>
      </c>
      <c r="BN4" s="8" t="s">
        <v>183</v>
      </c>
      <c r="BO4" s="8" t="s">
        <v>183</v>
      </c>
      <c r="BP4" s="8" t="s">
        <v>183</v>
      </c>
      <c r="BQ4" s="8" t="s">
        <v>183</v>
      </c>
      <c r="BR4" s="8" t="s">
        <v>183</v>
      </c>
      <c r="BS4" s="8" t="s">
        <v>183</v>
      </c>
      <c r="BT4" s="8" t="s">
        <v>183</v>
      </c>
      <c r="BU4" s="8" t="s">
        <v>183</v>
      </c>
      <c r="BV4" s="8" t="s">
        <v>183</v>
      </c>
      <c r="BW4" s="8" t="s">
        <v>183</v>
      </c>
      <c r="BX4" s="8" t="s">
        <v>183</v>
      </c>
      <c r="BY4" s="8" t="s">
        <v>183</v>
      </c>
      <c r="BZ4" s="8" t="s">
        <v>183</v>
      </c>
      <c r="CA4" s="8" t="s">
        <v>183</v>
      </c>
      <c r="CB4" s="8" t="s">
        <v>183</v>
      </c>
      <c r="CC4" s="8" t="s">
        <v>183</v>
      </c>
      <c r="CD4" s="8" t="s">
        <v>183</v>
      </c>
      <c r="CE4" s="8" t="s">
        <v>183</v>
      </c>
      <c r="CF4" s="8" t="s">
        <v>183</v>
      </c>
      <c r="CG4" s="8" t="s">
        <v>183</v>
      </c>
      <c r="CH4" s="8" t="s">
        <v>183</v>
      </c>
      <c r="CI4" s="8" t="s">
        <v>183</v>
      </c>
      <c r="CJ4" s="8" t="s">
        <v>183</v>
      </c>
      <c r="CK4" s="8" t="s">
        <v>183</v>
      </c>
      <c r="CL4" s="8" t="s">
        <v>183</v>
      </c>
      <c r="CM4" s="8" t="s">
        <v>183</v>
      </c>
      <c r="CN4" s="8" t="s">
        <v>183</v>
      </c>
      <c r="CO4" s="8" t="s">
        <v>183</v>
      </c>
      <c r="CP4" s="8" t="s">
        <v>183</v>
      </c>
      <c r="CQ4" s="8" t="s">
        <v>183</v>
      </c>
      <c r="CR4" s="8" t="s">
        <v>183</v>
      </c>
      <c r="CS4" s="8" t="s">
        <v>183</v>
      </c>
      <c r="CT4" s="8" t="s">
        <v>183</v>
      </c>
      <c r="CU4" s="8" t="s">
        <v>183</v>
      </c>
      <c r="CV4" s="8" t="s">
        <v>183</v>
      </c>
      <c r="CW4" s="8" t="s">
        <v>183</v>
      </c>
      <c r="CX4" s="8" t="s">
        <v>183</v>
      </c>
      <c r="CY4" s="8" t="s">
        <v>183</v>
      </c>
      <c r="CZ4" s="8" t="s">
        <v>183</v>
      </c>
      <c r="DA4" s="8" t="s">
        <v>183</v>
      </c>
      <c r="DB4" s="8" t="s">
        <v>183</v>
      </c>
      <c r="DC4" s="8" t="s">
        <v>183</v>
      </c>
      <c r="DD4" s="8" t="s">
        <v>183</v>
      </c>
      <c r="DE4" s="8" t="s">
        <v>183</v>
      </c>
      <c r="DF4" s="8" t="s">
        <v>183</v>
      </c>
      <c r="DG4" s="8" t="s">
        <v>183</v>
      </c>
      <c r="DH4" s="8" t="s">
        <v>183</v>
      </c>
      <c r="DI4" s="8" t="s">
        <v>183</v>
      </c>
      <c r="DJ4" s="8" t="s">
        <v>183</v>
      </c>
      <c r="DK4" s="8" t="s">
        <v>183</v>
      </c>
      <c r="DL4" s="8" t="s">
        <v>183</v>
      </c>
      <c r="DM4" s="8" t="s">
        <v>183</v>
      </c>
      <c r="DN4" s="8" t="s">
        <v>183</v>
      </c>
      <c r="DO4" s="8" t="s">
        <v>183</v>
      </c>
      <c r="DP4" s="8" t="s">
        <v>183</v>
      </c>
      <c r="DQ4" s="8" t="s">
        <v>183</v>
      </c>
      <c r="DR4" s="8" t="s">
        <v>183</v>
      </c>
      <c r="DS4" s="8" t="s">
        <v>183</v>
      </c>
      <c r="DT4" s="8" t="s">
        <v>183</v>
      </c>
      <c r="DU4" s="8" t="s">
        <v>183</v>
      </c>
      <c r="DV4" s="8" t="s">
        <v>183</v>
      </c>
      <c r="DW4" s="8" t="s">
        <v>183</v>
      </c>
      <c r="DX4" s="8" t="s">
        <v>183</v>
      </c>
      <c r="DY4" s="8" t="s">
        <v>183</v>
      </c>
      <c r="DZ4" s="8" t="s">
        <v>183</v>
      </c>
      <c r="EA4" s="8" t="s">
        <v>183</v>
      </c>
      <c r="EB4" s="8" t="s">
        <v>183</v>
      </c>
      <c r="EC4" s="8" t="s">
        <v>183</v>
      </c>
      <c r="ED4" s="8" t="s">
        <v>183</v>
      </c>
      <c r="EE4" s="8" t="s">
        <v>183</v>
      </c>
      <c r="EF4" s="8" t="s">
        <v>183</v>
      </c>
      <c r="EG4" s="8" t="s">
        <v>183</v>
      </c>
      <c r="EH4" s="8" t="s">
        <v>183</v>
      </c>
      <c r="EI4" s="8" t="s">
        <v>183</v>
      </c>
      <c r="EJ4" s="8" t="s">
        <v>183</v>
      </c>
      <c r="EK4" s="8" t="s">
        <v>183</v>
      </c>
      <c r="EL4" s="8" t="s">
        <v>183</v>
      </c>
      <c r="EM4" s="8" t="s">
        <v>183</v>
      </c>
      <c r="EN4" s="8" t="s">
        <v>183</v>
      </c>
      <c r="EO4" s="8" t="s">
        <v>183</v>
      </c>
      <c r="EP4" s="8" t="s">
        <v>183</v>
      </c>
      <c r="EQ4" s="8" t="s">
        <v>183</v>
      </c>
      <c r="ER4" s="8" t="s">
        <v>183</v>
      </c>
      <c r="ES4" s="8" t="s">
        <v>183</v>
      </c>
      <c r="ET4" s="8" t="s">
        <v>183</v>
      </c>
      <c r="EU4" s="8" t="s">
        <v>183</v>
      </c>
      <c r="EV4" s="8" t="s">
        <v>183</v>
      </c>
      <c r="EW4" s="8" t="s">
        <v>183</v>
      </c>
      <c r="EX4" s="8" t="s">
        <v>183</v>
      </c>
      <c r="EY4" s="8" t="s">
        <v>183</v>
      </c>
      <c r="EZ4" s="8" t="s">
        <v>183</v>
      </c>
      <c r="FA4" s="8" t="s">
        <v>183</v>
      </c>
      <c r="FB4" s="8" t="s">
        <v>183</v>
      </c>
      <c r="FC4" s="8" t="s">
        <v>183</v>
      </c>
      <c r="FD4" s="8" t="s">
        <v>183</v>
      </c>
      <c r="FE4" s="8" t="s">
        <v>183</v>
      </c>
      <c r="FF4" s="8" t="s">
        <v>183</v>
      </c>
      <c r="FG4" s="8" t="s">
        <v>183</v>
      </c>
      <c r="FH4" s="8" t="s">
        <v>183</v>
      </c>
      <c r="FI4" s="8" t="s">
        <v>183</v>
      </c>
      <c r="FJ4" s="8" t="s">
        <v>183</v>
      </c>
      <c r="FK4" s="8" t="s">
        <v>183</v>
      </c>
      <c r="FL4" s="8" t="s">
        <v>183</v>
      </c>
      <c r="FM4" s="8" t="s">
        <v>183</v>
      </c>
      <c r="FN4" s="8" t="s">
        <v>183</v>
      </c>
      <c r="FO4" s="8" t="s">
        <v>183</v>
      </c>
      <c r="FP4" s="8" t="s">
        <v>183</v>
      </c>
      <c r="FQ4" s="8" t="s">
        <v>183</v>
      </c>
      <c r="FR4" s="8" t="s">
        <v>183</v>
      </c>
      <c r="FS4" s="8" t="s">
        <v>183</v>
      </c>
      <c r="FT4" s="8" t="s">
        <v>183</v>
      </c>
      <c r="FU4" s="8" t="s">
        <v>183</v>
      </c>
      <c r="FV4" s="8" t="s">
        <v>183</v>
      </c>
      <c r="FW4" s="8" t="s">
        <v>183</v>
      </c>
      <c r="FX4" s="8" t="s">
        <v>183</v>
      </c>
      <c r="FY4" s="8" t="s">
        <v>183</v>
      </c>
      <c r="FZ4" s="8" t="s">
        <v>183</v>
      </c>
      <c r="GA4" s="8" t="s">
        <v>183</v>
      </c>
      <c r="GB4" s="8" t="s">
        <v>183</v>
      </c>
      <c r="GC4" s="8" t="s">
        <v>183</v>
      </c>
      <c r="GD4" s="8" t="s">
        <v>183</v>
      </c>
      <c r="GE4" s="8" t="s">
        <v>183</v>
      </c>
      <c r="GF4" s="8" t="s">
        <v>183</v>
      </c>
      <c r="GG4" s="8" t="s">
        <v>183</v>
      </c>
      <c r="GH4" s="8" t="s">
        <v>183</v>
      </c>
      <c r="GI4" s="8" t="s">
        <v>183</v>
      </c>
      <c r="GJ4" s="8" t="s">
        <v>183</v>
      </c>
      <c r="GK4" s="8" t="s">
        <v>183</v>
      </c>
      <c r="GL4" s="8" t="s">
        <v>183</v>
      </c>
      <c r="GM4" s="8" t="s">
        <v>183</v>
      </c>
      <c r="GN4" s="8" t="s">
        <v>183</v>
      </c>
      <c r="GO4" s="8" t="s">
        <v>183</v>
      </c>
      <c r="GP4" s="8" t="s">
        <v>183</v>
      </c>
      <c r="GQ4" s="8" t="s">
        <v>183</v>
      </c>
      <c r="GR4" s="8" t="s">
        <v>183</v>
      </c>
      <c r="GS4" s="8" t="s">
        <v>183</v>
      </c>
    </row>
    <row r="5" spans="1:201">
      <c r="A5" s="4" t="s">
        <v>175</v>
      </c>
      <c r="B5" s="8" t="s">
        <v>184</v>
      </c>
      <c r="C5" s="8" t="s">
        <v>184</v>
      </c>
      <c r="D5" s="8" t="s">
        <v>184</v>
      </c>
      <c r="E5" s="8" t="s">
        <v>184</v>
      </c>
      <c r="F5" s="8" t="s">
        <v>184</v>
      </c>
      <c r="G5" s="8" t="s">
        <v>184</v>
      </c>
      <c r="H5" s="8" t="s">
        <v>184</v>
      </c>
      <c r="I5" s="8" t="s">
        <v>184</v>
      </c>
      <c r="J5" s="8" t="s">
        <v>184</v>
      </c>
      <c r="K5" s="8" t="s">
        <v>184</v>
      </c>
      <c r="L5" s="8" t="s">
        <v>184</v>
      </c>
      <c r="M5" s="8" t="s">
        <v>184</v>
      </c>
      <c r="N5" s="8" t="s">
        <v>184</v>
      </c>
      <c r="O5" s="8" t="s">
        <v>184</v>
      </c>
      <c r="P5" s="8" t="s">
        <v>184</v>
      </c>
      <c r="Q5" s="8" t="s">
        <v>184</v>
      </c>
      <c r="R5" s="8" t="s">
        <v>184</v>
      </c>
      <c r="S5" s="8" t="s">
        <v>184</v>
      </c>
      <c r="T5" s="8" t="s">
        <v>184</v>
      </c>
      <c r="U5" s="8" t="s">
        <v>184</v>
      </c>
      <c r="V5" s="8" t="s">
        <v>184</v>
      </c>
      <c r="W5" s="8" t="s">
        <v>184</v>
      </c>
      <c r="X5" s="8" t="s">
        <v>184</v>
      </c>
      <c r="Y5" s="8" t="s">
        <v>184</v>
      </c>
      <c r="Z5" s="8" t="s">
        <v>184</v>
      </c>
      <c r="AA5" s="8" t="s">
        <v>184</v>
      </c>
      <c r="AB5" s="8" t="s">
        <v>184</v>
      </c>
      <c r="AC5" s="8" t="s">
        <v>184</v>
      </c>
      <c r="AD5" s="8" t="s">
        <v>184</v>
      </c>
      <c r="AE5" s="8" t="s">
        <v>184</v>
      </c>
      <c r="AF5" s="8" t="s">
        <v>184</v>
      </c>
      <c r="AG5" s="8" t="s">
        <v>184</v>
      </c>
      <c r="AH5" s="8" t="s">
        <v>184</v>
      </c>
      <c r="AI5" s="8" t="s">
        <v>184</v>
      </c>
      <c r="AJ5" s="8" t="s">
        <v>184</v>
      </c>
      <c r="AK5" s="8" t="s">
        <v>184</v>
      </c>
      <c r="AL5" s="8" t="s">
        <v>184</v>
      </c>
      <c r="AM5" s="8" t="s">
        <v>184</v>
      </c>
      <c r="AN5" s="8" t="s">
        <v>184</v>
      </c>
      <c r="AO5" s="8" t="s">
        <v>184</v>
      </c>
      <c r="AP5" s="8" t="s">
        <v>184</v>
      </c>
      <c r="AQ5" s="8" t="s">
        <v>184</v>
      </c>
      <c r="AR5" s="8" t="s">
        <v>184</v>
      </c>
      <c r="AS5" s="8" t="s">
        <v>184</v>
      </c>
      <c r="AT5" s="8" t="s">
        <v>184</v>
      </c>
      <c r="AU5" s="8" t="s">
        <v>184</v>
      </c>
      <c r="AV5" s="8" t="s">
        <v>184</v>
      </c>
      <c r="AW5" s="8" t="s">
        <v>184</v>
      </c>
      <c r="AX5" s="8" t="s">
        <v>184</v>
      </c>
      <c r="AY5" s="8" t="s">
        <v>184</v>
      </c>
      <c r="AZ5" s="8" t="s">
        <v>184</v>
      </c>
      <c r="BA5" s="8" t="s">
        <v>184</v>
      </c>
      <c r="BB5" s="8" t="s">
        <v>184</v>
      </c>
      <c r="BC5" s="8" t="s">
        <v>184</v>
      </c>
      <c r="BD5" s="8" t="s">
        <v>184</v>
      </c>
      <c r="BE5" s="8" t="s">
        <v>184</v>
      </c>
      <c r="BF5" s="8" t="s">
        <v>184</v>
      </c>
      <c r="BG5" s="8" t="s">
        <v>184</v>
      </c>
      <c r="BH5" s="8" t="s">
        <v>184</v>
      </c>
      <c r="BI5" s="8" t="s">
        <v>184</v>
      </c>
      <c r="BJ5" s="8" t="s">
        <v>184</v>
      </c>
      <c r="BK5" s="8" t="s">
        <v>184</v>
      </c>
      <c r="BL5" s="8" t="s">
        <v>184</v>
      </c>
      <c r="BM5" s="8" t="s">
        <v>184</v>
      </c>
      <c r="BN5" s="8" t="s">
        <v>184</v>
      </c>
      <c r="BO5" s="8" t="s">
        <v>184</v>
      </c>
      <c r="BP5" s="8" t="s">
        <v>184</v>
      </c>
      <c r="BQ5" s="8" t="s">
        <v>184</v>
      </c>
      <c r="BR5" s="8" t="s">
        <v>184</v>
      </c>
      <c r="BS5" s="8" t="s">
        <v>184</v>
      </c>
      <c r="BT5" s="8" t="s">
        <v>184</v>
      </c>
      <c r="BU5" s="8" t="s">
        <v>184</v>
      </c>
      <c r="BV5" s="8" t="s">
        <v>184</v>
      </c>
      <c r="BW5" s="8" t="s">
        <v>184</v>
      </c>
      <c r="BX5" s="8" t="s">
        <v>184</v>
      </c>
      <c r="BY5" s="8" t="s">
        <v>184</v>
      </c>
      <c r="BZ5" s="8" t="s">
        <v>184</v>
      </c>
      <c r="CA5" s="8" t="s">
        <v>184</v>
      </c>
      <c r="CB5" s="8" t="s">
        <v>184</v>
      </c>
      <c r="CC5" s="8" t="s">
        <v>184</v>
      </c>
      <c r="CD5" s="8" t="s">
        <v>184</v>
      </c>
      <c r="CE5" s="8" t="s">
        <v>184</v>
      </c>
      <c r="CF5" s="8" t="s">
        <v>184</v>
      </c>
      <c r="CG5" s="8" t="s">
        <v>184</v>
      </c>
      <c r="CH5" s="8" t="s">
        <v>184</v>
      </c>
      <c r="CI5" s="8" t="s">
        <v>184</v>
      </c>
      <c r="CJ5" s="8" t="s">
        <v>184</v>
      </c>
      <c r="CK5" s="8" t="s">
        <v>184</v>
      </c>
      <c r="CL5" s="8" t="s">
        <v>184</v>
      </c>
      <c r="CM5" s="8" t="s">
        <v>184</v>
      </c>
      <c r="CN5" s="8" t="s">
        <v>184</v>
      </c>
      <c r="CO5" s="8" t="s">
        <v>184</v>
      </c>
      <c r="CP5" s="8" t="s">
        <v>184</v>
      </c>
      <c r="CQ5" s="8" t="s">
        <v>184</v>
      </c>
      <c r="CR5" s="8" t="s">
        <v>184</v>
      </c>
      <c r="CS5" s="8" t="s">
        <v>184</v>
      </c>
      <c r="CT5" s="8" t="s">
        <v>184</v>
      </c>
      <c r="CU5" s="8" t="s">
        <v>184</v>
      </c>
      <c r="CV5" s="8" t="s">
        <v>184</v>
      </c>
      <c r="CW5" s="8" t="s">
        <v>184</v>
      </c>
      <c r="CX5" s="8" t="s">
        <v>184</v>
      </c>
      <c r="CY5" s="8" t="s">
        <v>184</v>
      </c>
      <c r="CZ5" s="8" t="s">
        <v>184</v>
      </c>
      <c r="DA5" s="8" t="s">
        <v>184</v>
      </c>
      <c r="DB5" s="8" t="s">
        <v>184</v>
      </c>
      <c r="DC5" s="8" t="s">
        <v>184</v>
      </c>
      <c r="DD5" s="8" t="s">
        <v>184</v>
      </c>
      <c r="DE5" s="8" t="s">
        <v>184</v>
      </c>
      <c r="DF5" s="8" t="s">
        <v>184</v>
      </c>
      <c r="DG5" s="8" t="s">
        <v>184</v>
      </c>
      <c r="DH5" s="8" t="s">
        <v>184</v>
      </c>
      <c r="DI5" s="8" t="s">
        <v>184</v>
      </c>
      <c r="DJ5" s="8" t="s">
        <v>184</v>
      </c>
      <c r="DK5" s="8" t="s">
        <v>184</v>
      </c>
      <c r="DL5" s="8" t="s">
        <v>184</v>
      </c>
      <c r="DM5" s="8" t="s">
        <v>184</v>
      </c>
      <c r="DN5" s="8" t="s">
        <v>184</v>
      </c>
      <c r="DO5" s="8" t="s">
        <v>184</v>
      </c>
      <c r="DP5" s="8" t="s">
        <v>184</v>
      </c>
      <c r="DQ5" s="8" t="s">
        <v>184</v>
      </c>
      <c r="DR5" s="8" t="s">
        <v>184</v>
      </c>
      <c r="DS5" s="8" t="s">
        <v>184</v>
      </c>
      <c r="DT5" s="8" t="s">
        <v>184</v>
      </c>
      <c r="DU5" s="8" t="s">
        <v>184</v>
      </c>
      <c r="DV5" s="8" t="s">
        <v>184</v>
      </c>
      <c r="DW5" s="8" t="s">
        <v>184</v>
      </c>
      <c r="DX5" s="8" t="s">
        <v>184</v>
      </c>
      <c r="DY5" s="8" t="s">
        <v>184</v>
      </c>
      <c r="DZ5" s="8" t="s">
        <v>184</v>
      </c>
      <c r="EA5" s="8" t="s">
        <v>184</v>
      </c>
      <c r="EB5" s="8" t="s">
        <v>184</v>
      </c>
      <c r="EC5" s="8" t="s">
        <v>184</v>
      </c>
      <c r="ED5" s="8" t="s">
        <v>184</v>
      </c>
      <c r="EE5" s="8" t="s">
        <v>184</v>
      </c>
      <c r="EF5" s="8" t="s">
        <v>184</v>
      </c>
      <c r="EG5" s="8" t="s">
        <v>184</v>
      </c>
      <c r="EH5" s="8" t="s">
        <v>184</v>
      </c>
      <c r="EI5" s="8" t="s">
        <v>184</v>
      </c>
      <c r="EJ5" s="8" t="s">
        <v>184</v>
      </c>
      <c r="EK5" s="8" t="s">
        <v>184</v>
      </c>
      <c r="EL5" s="8" t="s">
        <v>184</v>
      </c>
      <c r="EM5" s="8" t="s">
        <v>184</v>
      </c>
      <c r="EN5" s="8" t="s">
        <v>184</v>
      </c>
      <c r="EO5" s="8" t="s">
        <v>184</v>
      </c>
      <c r="EP5" s="8" t="s">
        <v>184</v>
      </c>
      <c r="EQ5" s="8" t="s">
        <v>184</v>
      </c>
      <c r="ER5" s="8" t="s">
        <v>184</v>
      </c>
      <c r="ES5" s="8" t="s">
        <v>184</v>
      </c>
      <c r="ET5" s="8" t="s">
        <v>184</v>
      </c>
      <c r="EU5" s="8" t="s">
        <v>184</v>
      </c>
      <c r="EV5" s="8" t="s">
        <v>184</v>
      </c>
      <c r="EW5" s="8" t="s">
        <v>184</v>
      </c>
      <c r="EX5" s="8" t="s">
        <v>184</v>
      </c>
      <c r="EY5" s="8" t="s">
        <v>184</v>
      </c>
      <c r="EZ5" s="8" t="s">
        <v>184</v>
      </c>
      <c r="FA5" s="8" t="s">
        <v>184</v>
      </c>
      <c r="FB5" s="8" t="s">
        <v>184</v>
      </c>
      <c r="FC5" s="8" t="s">
        <v>184</v>
      </c>
      <c r="FD5" s="8" t="s">
        <v>184</v>
      </c>
      <c r="FE5" s="8" t="s">
        <v>184</v>
      </c>
      <c r="FF5" s="8" t="s">
        <v>184</v>
      </c>
      <c r="FG5" s="8" t="s">
        <v>184</v>
      </c>
      <c r="FH5" s="8" t="s">
        <v>184</v>
      </c>
      <c r="FI5" s="8" t="s">
        <v>184</v>
      </c>
      <c r="FJ5" s="8" t="s">
        <v>184</v>
      </c>
      <c r="FK5" s="8" t="s">
        <v>184</v>
      </c>
      <c r="FL5" s="8" t="s">
        <v>184</v>
      </c>
      <c r="FM5" s="8" t="s">
        <v>184</v>
      </c>
      <c r="FN5" s="8" t="s">
        <v>184</v>
      </c>
      <c r="FO5" s="8" t="s">
        <v>184</v>
      </c>
      <c r="FP5" s="8" t="s">
        <v>184</v>
      </c>
      <c r="FQ5" s="8" t="s">
        <v>184</v>
      </c>
      <c r="FR5" s="8" t="s">
        <v>184</v>
      </c>
      <c r="FS5" s="8" t="s">
        <v>184</v>
      </c>
      <c r="FT5" s="8" t="s">
        <v>184</v>
      </c>
      <c r="FU5" s="8" t="s">
        <v>184</v>
      </c>
      <c r="FV5" s="8" t="s">
        <v>184</v>
      </c>
      <c r="FW5" s="8" t="s">
        <v>184</v>
      </c>
      <c r="FX5" s="8" t="s">
        <v>184</v>
      </c>
      <c r="FY5" s="8" t="s">
        <v>184</v>
      </c>
      <c r="FZ5" s="8" t="s">
        <v>184</v>
      </c>
      <c r="GA5" s="8" t="s">
        <v>184</v>
      </c>
      <c r="GB5" s="8" t="s">
        <v>184</v>
      </c>
      <c r="GC5" s="8" t="s">
        <v>184</v>
      </c>
      <c r="GD5" s="8" t="s">
        <v>184</v>
      </c>
      <c r="GE5" s="8" t="s">
        <v>184</v>
      </c>
      <c r="GF5" s="8" t="s">
        <v>184</v>
      </c>
      <c r="GG5" s="8" t="s">
        <v>184</v>
      </c>
      <c r="GH5" s="8" t="s">
        <v>184</v>
      </c>
      <c r="GI5" s="8" t="s">
        <v>184</v>
      </c>
      <c r="GJ5" s="8" t="s">
        <v>184</v>
      </c>
      <c r="GK5" s="8" t="s">
        <v>184</v>
      </c>
      <c r="GL5" s="8" t="s">
        <v>184</v>
      </c>
      <c r="GM5" s="8" t="s">
        <v>184</v>
      </c>
      <c r="GN5" s="8" t="s">
        <v>184</v>
      </c>
      <c r="GO5" s="8" t="s">
        <v>184</v>
      </c>
      <c r="GP5" s="8" t="s">
        <v>184</v>
      </c>
      <c r="GQ5" s="8" t="s">
        <v>184</v>
      </c>
      <c r="GR5" s="8" t="s">
        <v>184</v>
      </c>
      <c r="GS5" s="8" t="s">
        <v>184</v>
      </c>
    </row>
    <row r="6" spans="1:201">
      <c r="A6" s="4" t="s">
        <v>176</v>
      </c>
      <c r="B6" s="8" t="s">
        <v>393</v>
      </c>
      <c r="C6" s="8" t="s">
        <v>393</v>
      </c>
      <c r="D6" s="8" t="s">
        <v>393</v>
      </c>
      <c r="E6" s="8" t="s">
        <v>393</v>
      </c>
      <c r="F6" s="8" t="s">
        <v>393</v>
      </c>
      <c r="G6" s="8" t="s">
        <v>393</v>
      </c>
      <c r="H6" s="8" t="s">
        <v>393</v>
      </c>
      <c r="I6" s="8" t="s">
        <v>393</v>
      </c>
      <c r="J6" s="8" t="s">
        <v>393</v>
      </c>
      <c r="K6" s="8" t="s">
        <v>393</v>
      </c>
      <c r="L6" s="8" t="s">
        <v>393</v>
      </c>
      <c r="M6" s="8" t="s">
        <v>393</v>
      </c>
      <c r="N6" s="8" t="s">
        <v>393</v>
      </c>
      <c r="O6" s="8" t="s">
        <v>393</v>
      </c>
      <c r="P6" s="8" t="s">
        <v>393</v>
      </c>
      <c r="Q6" s="8" t="s">
        <v>393</v>
      </c>
      <c r="R6" s="8" t="s">
        <v>393</v>
      </c>
      <c r="S6" s="8" t="s">
        <v>393</v>
      </c>
      <c r="T6" s="8" t="s">
        <v>393</v>
      </c>
      <c r="U6" s="8" t="s">
        <v>393</v>
      </c>
      <c r="V6" s="8" t="s">
        <v>393</v>
      </c>
      <c r="W6" s="8" t="s">
        <v>393</v>
      </c>
      <c r="X6" s="8" t="s">
        <v>393</v>
      </c>
      <c r="Y6" s="8" t="s">
        <v>393</v>
      </c>
      <c r="Z6" s="8" t="s">
        <v>393</v>
      </c>
      <c r="AA6" s="8" t="s">
        <v>393</v>
      </c>
      <c r="AB6" s="8" t="s">
        <v>393</v>
      </c>
      <c r="AC6" s="8" t="s">
        <v>393</v>
      </c>
      <c r="AD6" s="8" t="s">
        <v>393</v>
      </c>
      <c r="AE6" s="8" t="s">
        <v>393</v>
      </c>
      <c r="AF6" s="8" t="s">
        <v>393</v>
      </c>
      <c r="AG6" s="8" t="s">
        <v>393</v>
      </c>
      <c r="AH6" s="8" t="s">
        <v>393</v>
      </c>
      <c r="AI6" s="8" t="s">
        <v>393</v>
      </c>
      <c r="AJ6" s="8" t="s">
        <v>393</v>
      </c>
      <c r="AK6" s="8" t="s">
        <v>393</v>
      </c>
      <c r="AL6" s="8" t="s">
        <v>393</v>
      </c>
      <c r="AM6" s="8" t="s">
        <v>393</v>
      </c>
      <c r="AN6" s="8" t="s">
        <v>393</v>
      </c>
      <c r="AO6" s="8" t="s">
        <v>393</v>
      </c>
      <c r="AP6" s="8" t="s">
        <v>393</v>
      </c>
      <c r="AQ6" s="8" t="s">
        <v>393</v>
      </c>
      <c r="AR6" s="8" t="s">
        <v>393</v>
      </c>
      <c r="AS6" s="8" t="s">
        <v>393</v>
      </c>
      <c r="AT6" s="8" t="s">
        <v>393</v>
      </c>
      <c r="AU6" s="8" t="s">
        <v>393</v>
      </c>
      <c r="AV6" s="8" t="s">
        <v>393</v>
      </c>
      <c r="AW6" s="8" t="s">
        <v>393</v>
      </c>
      <c r="AX6" s="8" t="s">
        <v>393</v>
      </c>
      <c r="AY6" s="8" t="s">
        <v>393</v>
      </c>
      <c r="AZ6" s="8" t="s">
        <v>393</v>
      </c>
      <c r="BA6" s="8" t="s">
        <v>393</v>
      </c>
      <c r="BB6" s="8" t="s">
        <v>393</v>
      </c>
      <c r="BC6" s="8" t="s">
        <v>393</v>
      </c>
      <c r="BD6" s="8" t="s">
        <v>393</v>
      </c>
      <c r="BE6" s="8" t="s">
        <v>393</v>
      </c>
      <c r="BF6" s="8" t="s">
        <v>393</v>
      </c>
      <c r="BG6" s="8" t="s">
        <v>393</v>
      </c>
      <c r="BH6" s="8" t="s">
        <v>393</v>
      </c>
      <c r="BI6" s="8" t="s">
        <v>393</v>
      </c>
      <c r="BJ6" s="8" t="s">
        <v>393</v>
      </c>
      <c r="BK6" s="8" t="s">
        <v>393</v>
      </c>
      <c r="BL6" s="8" t="s">
        <v>393</v>
      </c>
      <c r="BM6" s="8" t="s">
        <v>393</v>
      </c>
      <c r="BN6" s="8" t="s">
        <v>393</v>
      </c>
      <c r="BO6" s="8" t="s">
        <v>393</v>
      </c>
      <c r="BP6" s="8" t="s">
        <v>393</v>
      </c>
      <c r="BQ6" s="8" t="s">
        <v>393</v>
      </c>
      <c r="BR6" s="8" t="s">
        <v>393</v>
      </c>
      <c r="BS6" s="8" t="s">
        <v>393</v>
      </c>
      <c r="BT6" s="8" t="s">
        <v>393</v>
      </c>
      <c r="BU6" s="8" t="s">
        <v>393</v>
      </c>
      <c r="BV6" s="8" t="s">
        <v>393</v>
      </c>
      <c r="BW6" s="8" t="s">
        <v>393</v>
      </c>
      <c r="BX6" s="8" t="s">
        <v>393</v>
      </c>
      <c r="BY6" s="8" t="s">
        <v>393</v>
      </c>
      <c r="BZ6" s="8" t="s">
        <v>393</v>
      </c>
      <c r="CA6" s="8" t="s">
        <v>393</v>
      </c>
      <c r="CB6" s="8" t="s">
        <v>393</v>
      </c>
      <c r="CC6" s="8" t="s">
        <v>393</v>
      </c>
      <c r="CD6" s="8" t="s">
        <v>393</v>
      </c>
      <c r="CE6" s="8" t="s">
        <v>393</v>
      </c>
      <c r="CF6" s="8" t="s">
        <v>393</v>
      </c>
      <c r="CG6" s="8" t="s">
        <v>393</v>
      </c>
      <c r="CH6" s="8" t="s">
        <v>393</v>
      </c>
      <c r="CI6" s="8" t="s">
        <v>393</v>
      </c>
      <c r="CJ6" s="8" t="s">
        <v>393</v>
      </c>
      <c r="CK6" s="8" t="s">
        <v>393</v>
      </c>
      <c r="CL6" s="8" t="s">
        <v>393</v>
      </c>
      <c r="CM6" s="8" t="s">
        <v>393</v>
      </c>
      <c r="CN6" s="8" t="s">
        <v>393</v>
      </c>
      <c r="CO6" s="8" t="s">
        <v>393</v>
      </c>
      <c r="CP6" s="8" t="s">
        <v>393</v>
      </c>
      <c r="CQ6" s="8" t="s">
        <v>393</v>
      </c>
      <c r="CR6" s="8" t="s">
        <v>393</v>
      </c>
      <c r="CS6" s="8" t="s">
        <v>393</v>
      </c>
      <c r="CT6" s="8" t="s">
        <v>393</v>
      </c>
      <c r="CU6" s="8" t="s">
        <v>393</v>
      </c>
      <c r="CV6" s="8" t="s">
        <v>393</v>
      </c>
      <c r="CW6" s="8" t="s">
        <v>393</v>
      </c>
      <c r="CX6" s="8" t="s">
        <v>393</v>
      </c>
      <c r="CY6" s="8" t="s">
        <v>393</v>
      </c>
      <c r="CZ6" s="8" t="s">
        <v>393</v>
      </c>
      <c r="DA6" s="8" t="s">
        <v>393</v>
      </c>
      <c r="DB6" s="8" t="s">
        <v>393</v>
      </c>
      <c r="DC6" s="8" t="s">
        <v>393</v>
      </c>
      <c r="DD6" s="8" t="s">
        <v>393</v>
      </c>
      <c r="DE6" s="8" t="s">
        <v>393</v>
      </c>
      <c r="DF6" s="8" t="s">
        <v>393</v>
      </c>
      <c r="DG6" s="8" t="s">
        <v>393</v>
      </c>
      <c r="DH6" s="8" t="s">
        <v>393</v>
      </c>
      <c r="DI6" s="8" t="s">
        <v>393</v>
      </c>
      <c r="DJ6" s="8" t="s">
        <v>393</v>
      </c>
      <c r="DK6" s="8" t="s">
        <v>393</v>
      </c>
      <c r="DL6" s="8" t="s">
        <v>393</v>
      </c>
      <c r="DM6" s="8" t="s">
        <v>393</v>
      </c>
      <c r="DN6" s="8" t="s">
        <v>393</v>
      </c>
      <c r="DO6" s="8" t="s">
        <v>393</v>
      </c>
      <c r="DP6" s="8" t="s">
        <v>393</v>
      </c>
      <c r="DQ6" s="8" t="s">
        <v>393</v>
      </c>
      <c r="DR6" s="8" t="s">
        <v>393</v>
      </c>
      <c r="DS6" s="8" t="s">
        <v>393</v>
      </c>
      <c r="DT6" s="8" t="s">
        <v>393</v>
      </c>
      <c r="DU6" s="8" t="s">
        <v>393</v>
      </c>
      <c r="DV6" s="8" t="s">
        <v>393</v>
      </c>
      <c r="DW6" s="8" t="s">
        <v>393</v>
      </c>
      <c r="DX6" s="8" t="s">
        <v>393</v>
      </c>
      <c r="DY6" s="8" t="s">
        <v>393</v>
      </c>
      <c r="DZ6" s="8" t="s">
        <v>393</v>
      </c>
      <c r="EA6" s="8" t="s">
        <v>393</v>
      </c>
      <c r="EB6" s="8" t="s">
        <v>393</v>
      </c>
      <c r="EC6" s="8" t="s">
        <v>393</v>
      </c>
      <c r="ED6" s="8" t="s">
        <v>393</v>
      </c>
      <c r="EE6" s="8" t="s">
        <v>393</v>
      </c>
      <c r="EF6" s="8" t="s">
        <v>393</v>
      </c>
      <c r="EG6" s="8" t="s">
        <v>393</v>
      </c>
      <c r="EH6" s="8" t="s">
        <v>393</v>
      </c>
      <c r="EI6" s="8" t="s">
        <v>393</v>
      </c>
      <c r="EJ6" s="8" t="s">
        <v>393</v>
      </c>
      <c r="EK6" s="8" t="s">
        <v>393</v>
      </c>
      <c r="EL6" s="8" t="s">
        <v>393</v>
      </c>
      <c r="EM6" s="8" t="s">
        <v>393</v>
      </c>
      <c r="EN6" s="8" t="s">
        <v>393</v>
      </c>
      <c r="EO6" s="8" t="s">
        <v>393</v>
      </c>
      <c r="EP6" s="8" t="s">
        <v>393</v>
      </c>
      <c r="EQ6" s="8" t="s">
        <v>393</v>
      </c>
      <c r="ER6" s="8" t="s">
        <v>393</v>
      </c>
      <c r="ES6" s="8" t="s">
        <v>393</v>
      </c>
      <c r="ET6" s="8" t="s">
        <v>393</v>
      </c>
      <c r="EU6" s="8" t="s">
        <v>393</v>
      </c>
      <c r="EV6" s="8" t="s">
        <v>393</v>
      </c>
      <c r="EW6" s="8" t="s">
        <v>393</v>
      </c>
      <c r="EX6" s="8" t="s">
        <v>393</v>
      </c>
      <c r="EY6" s="8" t="s">
        <v>393</v>
      </c>
      <c r="EZ6" s="8" t="s">
        <v>393</v>
      </c>
      <c r="FA6" s="8" t="s">
        <v>393</v>
      </c>
      <c r="FB6" s="8" t="s">
        <v>393</v>
      </c>
      <c r="FC6" s="8" t="s">
        <v>393</v>
      </c>
      <c r="FD6" s="8" t="s">
        <v>393</v>
      </c>
      <c r="FE6" s="8" t="s">
        <v>393</v>
      </c>
      <c r="FF6" s="8" t="s">
        <v>393</v>
      </c>
      <c r="FG6" s="8" t="s">
        <v>393</v>
      </c>
      <c r="FH6" s="8" t="s">
        <v>393</v>
      </c>
      <c r="FI6" s="8" t="s">
        <v>393</v>
      </c>
      <c r="FJ6" s="8" t="s">
        <v>393</v>
      </c>
      <c r="FK6" s="8" t="s">
        <v>393</v>
      </c>
      <c r="FL6" s="8" t="s">
        <v>393</v>
      </c>
      <c r="FM6" s="8" t="s">
        <v>393</v>
      </c>
      <c r="FN6" s="8" t="s">
        <v>393</v>
      </c>
      <c r="FO6" s="8" t="s">
        <v>393</v>
      </c>
      <c r="FP6" s="8" t="s">
        <v>393</v>
      </c>
      <c r="FQ6" s="8" t="s">
        <v>393</v>
      </c>
      <c r="FR6" s="8" t="s">
        <v>393</v>
      </c>
      <c r="FS6" s="8" t="s">
        <v>393</v>
      </c>
      <c r="FT6" s="8" t="s">
        <v>393</v>
      </c>
      <c r="FU6" s="8" t="s">
        <v>393</v>
      </c>
      <c r="FV6" s="8" t="s">
        <v>393</v>
      </c>
      <c r="FW6" s="8" t="s">
        <v>393</v>
      </c>
      <c r="FX6" s="8" t="s">
        <v>393</v>
      </c>
      <c r="FY6" s="8" t="s">
        <v>393</v>
      </c>
      <c r="FZ6" s="8" t="s">
        <v>393</v>
      </c>
      <c r="GA6" s="8" t="s">
        <v>393</v>
      </c>
      <c r="GB6" s="8" t="s">
        <v>393</v>
      </c>
      <c r="GC6" s="8" t="s">
        <v>393</v>
      </c>
      <c r="GD6" s="8" t="s">
        <v>393</v>
      </c>
      <c r="GE6" s="8" t="s">
        <v>393</v>
      </c>
      <c r="GF6" s="8" t="s">
        <v>393</v>
      </c>
      <c r="GG6" s="8" t="s">
        <v>393</v>
      </c>
      <c r="GH6" s="8" t="s">
        <v>393</v>
      </c>
      <c r="GI6" s="8" t="s">
        <v>393</v>
      </c>
      <c r="GJ6" s="8" t="s">
        <v>393</v>
      </c>
      <c r="GK6" s="8" t="s">
        <v>393</v>
      </c>
      <c r="GL6" s="8" t="s">
        <v>393</v>
      </c>
      <c r="GM6" s="8" t="s">
        <v>393</v>
      </c>
      <c r="GN6" s="8" t="s">
        <v>393</v>
      </c>
      <c r="GO6" s="8" t="s">
        <v>393</v>
      </c>
      <c r="GP6" s="8" t="s">
        <v>393</v>
      </c>
      <c r="GQ6" s="8" t="s">
        <v>393</v>
      </c>
      <c r="GR6" s="8" t="s">
        <v>393</v>
      </c>
      <c r="GS6" s="8" t="s">
        <v>393</v>
      </c>
    </row>
    <row r="7" spans="1:201" s="6" customFormat="1">
      <c r="A7" s="5" t="s">
        <v>177</v>
      </c>
      <c r="B7" s="6">
        <v>38504</v>
      </c>
      <c r="C7" s="6">
        <v>38504</v>
      </c>
      <c r="D7" s="6">
        <v>38504</v>
      </c>
      <c r="E7" s="6">
        <v>38504</v>
      </c>
      <c r="F7" s="6">
        <v>38504</v>
      </c>
      <c r="G7" s="6">
        <v>38504</v>
      </c>
      <c r="H7" s="6">
        <v>38504</v>
      </c>
      <c r="I7" s="6">
        <v>38504</v>
      </c>
      <c r="J7" s="6">
        <v>38504</v>
      </c>
      <c r="K7" s="6">
        <v>38504</v>
      </c>
      <c r="L7" s="6">
        <v>38504</v>
      </c>
      <c r="M7" s="6">
        <v>38504</v>
      </c>
      <c r="N7" s="6">
        <v>38504</v>
      </c>
      <c r="O7" s="6">
        <v>38504</v>
      </c>
      <c r="P7" s="6">
        <v>38504</v>
      </c>
      <c r="Q7" s="6">
        <v>38504</v>
      </c>
      <c r="R7" s="6">
        <v>38504</v>
      </c>
      <c r="S7" s="6">
        <v>38504</v>
      </c>
      <c r="T7" s="6">
        <v>38504</v>
      </c>
      <c r="U7" s="6">
        <v>38504</v>
      </c>
      <c r="V7" s="6">
        <v>38504</v>
      </c>
      <c r="W7" s="6">
        <v>38504</v>
      </c>
      <c r="X7" s="6">
        <v>38504</v>
      </c>
      <c r="Y7" s="6">
        <v>38504</v>
      </c>
      <c r="Z7" s="6">
        <v>38504</v>
      </c>
      <c r="AA7" s="6">
        <v>38504</v>
      </c>
      <c r="AB7" s="6">
        <v>38504</v>
      </c>
      <c r="AC7" s="6">
        <v>38504</v>
      </c>
      <c r="AD7" s="6">
        <v>38504</v>
      </c>
      <c r="AE7" s="6">
        <v>38504</v>
      </c>
      <c r="AF7" s="6">
        <v>38504</v>
      </c>
      <c r="AG7" s="6">
        <v>38504</v>
      </c>
      <c r="AH7" s="6">
        <v>38504</v>
      </c>
      <c r="AI7" s="6">
        <v>38504</v>
      </c>
      <c r="AJ7" s="6">
        <v>38504</v>
      </c>
      <c r="AK7" s="6">
        <v>38504</v>
      </c>
      <c r="AL7" s="6">
        <v>38504</v>
      </c>
      <c r="AM7" s="6">
        <v>38504</v>
      </c>
      <c r="AN7" s="6">
        <v>38504</v>
      </c>
      <c r="AO7" s="6">
        <v>38504</v>
      </c>
      <c r="AP7" s="6">
        <v>38504</v>
      </c>
      <c r="AQ7" s="6">
        <v>38504</v>
      </c>
      <c r="AR7" s="6">
        <v>38504</v>
      </c>
      <c r="AS7" s="6">
        <v>38504</v>
      </c>
      <c r="AT7" s="6">
        <v>38504</v>
      </c>
      <c r="AU7" s="6">
        <v>38504</v>
      </c>
      <c r="AV7" s="6">
        <v>38504</v>
      </c>
      <c r="AW7" s="6">
        <v>38504</v>
      </c>
      <c r="AX7" s="6">
        <v>38504</v>
      </c>
      <c r="AY7" s="6">
        <v>38504</v>
      </c>
      <c r="AZ7" s="6">
        <v>38504</v>
      </c>
      <c r="BA7" s="6">
        <v>38504</v>
      </c>
      <c r="BB7" s="6">
        <v>38504</v>
      </c>
      <c r="BC7" s="6">
        <v>38504</v>
      </c>
      <c r="BD7" s="6">
        <v>38504</v>
      </c>
      <c r="BE7" s="6">
        <v>38504</v>
      </c>
      <c r="BF7" s="6">
        <v>38504</v>
      </c>
      <c r="BG7" s="6">
        <v>38504</v>
      </c>
      <c r="BH7" s="6">
        <v>38504</v>
      </c>
      <c r="BI7" s="6">
        <v>38504</v>
      </c>
      <c r="BJ7" s="6">
        <v>38504</v>
      </c>
      <c r="BK7" s="6">
        <v>38504</v>
      </c>
      <c r="BL7" s="6">
        <v>38504</v>
      </c>
      <c r="BM7" s="6">
        <v>38504</v>
      </c>
      <c r="BN7" s="6">
        <v>38504</v>
      </c>
      <c r="BO7" s="6">
        <v>38504</v>
      </c>
      <c r="BP7" s="6">
        <v>38504</v>
      </c>
      <c r="BQ7" s="6">
        <v>38504</v>
      </c>
      <c r="BR7" s="6">
        <v>38504</v>
      </c>
      <c r="BS7" s="6">
        <v>38504</v>
      </c>
      <c r="BT7" s="6">
        <v>38504</v>
      </c>
      <c r="BU7" s="6">
        <v>38504</v>
      </c>
      <c r="BV7" s="6">
        <v>38504</v>
      </c>
      <c r="BW7" s="6">
        <v>38504</v>
      </c>
      <c r="BX7" s="6">
        <v>38504</v>
      </c>
      <c r="BY7" s="6">
        <v>38504</v>
      </c>
      <c r="BZ7" s="6">
        <v>38504</v>
      </c>
      <c r="CA7" s="6">
        <v>38504</v>
      </c>
      <c r="CB7" s="6">
        <v>38504</v>
      </c>
      <c r="CC7" s="6">
        <v>38504</v>
      </c>
      <c r="CD7" s="6">
        <v>38504</v>
      </c>
      <c r="CE7" s="6">
        <v>38504</v>
      </c>
      <c r="CF7" s="6">
        <v>38504</v>
      </c>
      <c r="CG7" s="6">
        <v>38504</v>
      </c>
      <c r="CH7" s="6">
        <v>38504</v>
      </c>
      <c r="CI7" s="6">
        <v>38504</v>
      </c>
      <c r="CJ7" s="6">
        <v>38504</v>
      </c>
      <c r="CK7" s="6">
        <v>38504</v>
      </c>
      <c r="CL7" s="6">
        <v>38504</v>
      </c>
      <c r="CM7" s="6">
        <v>38504</v>
      </c>
      <c r="CN7" s="6">
        <v>38504</v>
      </c>
      <c r="CO7" s="6">
        <v>38504</v>
      </c>
      <c r="CP7" s="6">
        <v>38504</v>
      </c>
      <c r="CQ7" s="6">
        <v>38504</v>
      </c>
      <c r="CR7" s="6">
        <v>38504</v>
      </c>
      <c r="CS7" s="6">
        <v>38504</v>
      </c>
      <c r="CT7" s="6">
        <v>38504</v>
      </c>
      <c r="CU7" s="6">
        <v>38504</v>
      </c>
      <c r="CV7" s="6">
        <v>38504</v>
      </c>
      <c r="CW7" s="6">
        <v>38504</v>
      </c>
      <c r="CX7" s="6">
        <v>38504</v>
      </c>
      <c r="CY7" s="6">
        <v>38504</v>
      </c>
      <c r="CZ7" s="6">
        <v>38504</v>
      </c>
      <c r="DA7" s="6">
        <v>38504</v>
      </c>
      <c r="DB7" s="6">
        <v>38504</v>
      </c>
      <c r="DC7" s="6">
        <v>38504</v>
      </c>
      <c r="DD7" s="6">
        <v>38504</v>
      </c>
      <c r="DE7" s="6">
        <v>38504</v>
      </c>
      <c r="DF7" s="6">
        <v>38504</v>
      </c>
      <c r="DG7" s="6">
        <v>38504</v>
      </c>
      <c r="DH7" s="6">
        <v>38504</v>
      </c>
      <c r="DI7" s="6">
        <v>38504</v>
      </c>
      <c r="DJ7" s="6">
        <v>38504</v>
      </c>
      <c r="DK7" s="6">
        <v>38504</v>
      </c>
      <c r="DL7" s="6">
        <v>38504</v>
      </c>
      <c r="DM7" s="6">
        <v>38504</v>
      </c>
      <c r="DN7" s="6">
        <v>38504</v>
      </c>
      <c r="DO7" s="6">
        <v>38504</v>
      </c>
      <c r="DP7" s="6">
        <v>38504</v>
      </c>
      <c r="DQ7" s="6">
        <v>38504</v>
      </c>
      <c r="DR7" s="6">
        <v>38504</v>
      </c>
      <c r="DS7" s="6">
        <v>38504</v>
      </c>
      <c r="DT7" s="6">
        <v>38504</v>
      </c>
      <c r="DU7" s="6">
        <v>38504</v>
      </c>
      <c r="DV7" s="6">
        <v>38504</v>
      </c>
      <c r="DW7" s="6">
        <v>38504</v>
      </c>
      <c r="DX7" s="6">
        <v>38504</v>
      </c>
      <c r="DY7" s="6">
        <v>38504</v>
      </c>
      <c r="DZ7" s="6">
        <v>38504</v>
      </c>
      <c r="EA7" s="6">
        <v>38504</v>
      </c>
      <c r="EB7" s="6">
        <v>38504</v>
      </c>
      <c r="EC7" s="6">
        <v>38504</v>
      </c>
      <c r="ED7" s="6">
        <v>38504</v>
      </c>
      <c r="EE7" s="6">
        <v>38504</v>
      </c>
      <c r="EF7" s="6">
        <v>38504</v>
      </c>
      <c r="EG7" s="6">
        <v>38504</v>
      </c>
      <c r="EH7" s="6">
        <v>38504</v>
      </c>
      <c r="EI7" s="6">
        <v>38504</v>
      </c>
      <c r="EJ7" s="6">
        <v>38504</v>
      </c>
      <c r="EK7" s="6">
        <v>38504</v>
      </c>
      <c r="EL7" s="6">
        <v>38504</v>
      </c>
      <c r="EM7" s="6">
        <v>38504</v>
      </c>
      <c r="EN7" s="6">
        <v>38504</v>
      </c>
      <c r="EO7" s="6">
        <v>38504</v>
      </c>
      <c r="EP7" s="6">
        <v>38504</v>
      </c>
      <c r="EQ7" s="6">
        <v>38504</v>
      </c>
      <c r="ER7" s="6">
        <v>38504</v>
      </c>
      <c r="ES7" s="6">
        <v>38504</v>
      </c>
      <c r="ET7" s="6">
        <v>38504</v>
      </c>
      <c r="EU7" s="6">
        <v>38504</v>
      </c>
      <c r="EV7" s="6">
        <v>38504</v>
      </c>
      <c r="EW7" s="6">
        <v>38504</v>
      </c>
      <c r="EX7" s="6">
        <v>38504</v>
      </c>
      <c r="EY7" s="6">
        <v>38504</v>
      </c>
      <c r="EZ7" s="6">
        <v>38504</v>
      </c>
      <c r="FA7" s="6">
        <v>38504</v>
      </c>
      <c r="FB7" s="6">
        <v>38504</v>
      </c>
      <c r="FC7" s="6">
        <v>38504</v>
      </c>
      <c r="FD7" s="6">
        <v>38504</v>
      </c>
      <c r="FE7" s="6">
        <v>38504</v>
      </c>
      <c r="FF7" s="6">
        <v>38504</v>
      </c>
      <c r="FG7" s="6">
        <v>38504</v>
      </c>
      <c r="FH7" s="6">
        <v>38504</v>
      </c>
      <c r="FI7" s="6">
        <v>38504</v>
      </c>
      <c r="FJ7" s="6">
        <v>38504</v>
      </c>
      <c r="FK7" s="6">
        <v>38504</v>
      </c>
      <c r="FL7" s="6">
        <v>38504</v>
      </c>
      <c r="FM7" s="6">
        <v>38504</v>
      </c>
      <c r="FN7" s="6">
        <v>38504</v>
      </c>
      <c r="FO7" s="6">
        <v>38504</v>
      </c>
      <c r="FP7" s="6">
        <v>38504</v>
      </c>
      <c r="FQ7" s="6">
        <v>38504</v>
      </c>
      <c r="FR7" s="6">
        <v>38504</v>
      </c>
      <c r="FS7" s="6">
        <v>38504</v>
      </c>
      <c r="FT7" s="6">
        <v>38504</v>
      </c>
      <c r="FU7" s="6">
        <v>38504</v>
      </c>
      <c r="FV7" s="6">
        <v>38504</v>
      </c>
      <c r="FW7" s="6">
        <v>38504</v>
      </c>
      <c r="FX7" s="6">
        <v>38504</v>
      </c>
      <c r="FY7" s="6">
        <v>38504</v>
      </c>
      <c r="FZ7" s="6">
        <v>38504</v>
      </c>
      <c r="GA7" s="6">
        <v>38504</v>
      </c>
      <c r="GB7" s="6">
        <v>38504</v>
      </c>
      <c r="GC7" s="6">
        <v>38504</v>
      </c>
      <c r="GD7" s="6">
        <v>38504</v>
      </c>
      <c r="GE7" s="6">
        <v>38504</v>
      </c>
      <c r="GF7" s="6">
        <v>38504</v>
      </c>
      <c r="GG7" s="6">
        <v>38504</v>
      </c>
      <c r="GH7" s="6">
        <v>38504</v>
      </c>
      <c r="GI7" s="6">
        <v>38504</v>
      </c>
      <c r="GJ7" s="6">
        <v>38504</v>
      </c>
      <c r="GK7" s="6">
        <v>38504</v>
      </c>
      <c r="GL7" s="6">
        <v>38504</v>
      </c>
      <c r="GM7" s="6">
        <v>38504</v>
      </c>
      <c r="GN7" s="6">
        <v>38504</v>
      </c>
      <c r="GO7" s="6">
        <v>38504</v>
      </c>
      <c r="GP7" s="6">
        <v>38504</v>
      </c>
      <c r="GQ7" s="6">
        <v>38504</v>
      </c>
      <c r="GR7" s="6">
        <v>38504</v>
      </c>
      <c r="GS7" s="6">
        <v>38504</v>
      </c>
    </row>
    <row r="8" spans="1:201" s="6" customFormat="1">
      <c r="A8" s="5" t="s">
        <v>178</v>
      </c>
      <c r="B8" s="6">
        <v>44713</v>
      </c>
      <c r="C8" s="6">
        <v>44713</v>
      </c>
      <c r="D8" s="6">
        <v>44713</v>
      </c>
      <c r="E8" s="6">
        <v>44713</v>
      </c>
      <c r="F8" s="6">
        <v>44713</v>
      </c>
      <c r="G8" s="6">
        <v>44713</v>
      </c>
      <c r="H8" s="6">
        <v>44713</v>
      </c>
      <c r="I8" s="6">
        <v>44713</v>
      </c>
      <c r="J8" s="6">
        <v>44713</v>
      </c>
      <c r="K8" s="6">
        <v>44713</v>
      </c>
      <c r="L8" s="6">
        <v>44713</v>
      </c>
      <c r="M8" s="6">
        <v>44713</v>
      </c>
      <c r="N8" s="6">
        <v>44713</v>
      </c>
      <c r="O8" s="6">
        <v>44713</v>
      </c>
      <c r="P8" s="6">
        <v>44713</v>
      </c>
      <c r="Q8" s="6">
        <v>44713</v>
      </c>
      <c r="R8" s="6">
        <v>44713</v>
      </c>
      <c r="S8" s="6">
        <v>44713</v>
      </c>
      <c r="T8" s="6">
        <v>44713</v>
      </c>
      <c r="U8" s="6">
        <v>44713</v>
      </c>
      <c r="V8" s="6">
        <v>44713</v>
      </c>
      <c r="W8" s="6">
        <v>44713</v>
      </c>
      <c r="X8" s="6">
        <v>44713</v>
      </c>
      <c r="Y8" s="6">
        <v>44713</v>
      </c>
      <c r="Z8" s="6">
        <v>44713</v>
      </c>
      <c r="AA8" s="6">
        <v>44713</v>
      </c>
      <c r="AB8" s="6">
        <v>44713</v>
      </c>
      <c r="AC8" s="6">
        <v>44713</v>
      </c>
      <c r="AD8" s="6">
        <v>44713</v>
      </c>
      <c r="AE8" s="6">
        <v>44713</v>
      </c>
      <c r="AF8" s="6">
        <v>44713</v>
      </c>
      <c r="AG8" s="6">
        <v>44713</v>
      </c>
      <c r="AH8" s="6">
        <v>44713</v>
      </c>
      <c r="AI8" s="6">
        <v>44713</v>
      </c>
      <c r="AJ8" s="6">
        <v>44713</v>
      </c>
      <c r="AK8" s="6">
        <v>44713</v>
      </c>
      <c r="AL8" s="6">
        <v>44713</v>
      </c>
      <c r="AM8" s="6">
        <v>44713</v>
      </c>
      <c r="AN8" s="6">
        <v>44713</v>
      </c>
      <c r="AO8" s="6">
        <v>44713</v>
      </c>
      <c r="AP8" s="6">
        <v>44713</v>
      </c>
      <c r="AQ8" s="6">
        <v>44713</v>
      </c>
      <c r="AR8" s="6">
        <v>44713</v>
      </c>
      <c r="AS8" s="6">
        <v>44713</v>
      </c>
      <c r="AT8" s="6">
        <v>44713</v>
      </c>
      <c r="AU8" s="6">
        <v>44713</v>
      </c>
      <c r="AV8" s="6">
        <v>44713</v>
      </c>
      <c r="AW8" s="6">
        <v>44713</v>
      </c>
      <c r="AX8" s="6">
        <v>44713</v>
      </c>
      <c r="AY8" s="6">
        <v>44713</v>
      </c>
      <c r="AZ8" s="6">
        <v>44713</v>
      </c>
      <c r="BA8" s="6">
        <v>44713</v>
      </c>
      <c r="BB8" s="6">
        <v>44713</v>
      </c>
      <c r="BC8" s="6">
        <v>44713</v>
      </c>
      <c r="BD8" s="6">
        <v>44713</v>
      </c>
      <c r="BE8" s="6">
        <v>44713</v>
      </c>
      <c r="BF8" s="6">
        <v>44713</v>
      </c>
      <c r="BG8" s="6">
        <v>44713</v>
      </c>
      <c r="BH8" s="6">
        <v>44713</v>
      </c>
      <c r="BI8" s="6">
        <v>44713</v>
      </c>
      <c r="BJ8" s="6">
        <v>44713</v>
      </c>
      <c r="BK8" s="6">
        <v>44713</v>
      </c>
      <c r="BL8" s="6">
        <v>44713</v>
      </c>
      <c r="BM8" s="6">
        <v>44713</v>
      </c>
      <c r="BN8" s="6">
        <v>44713</v>
      </c>
      <c r="BO8" s="6">
        <v>44713</v>
      </c>
      <c r="BP8" s="6">
        <v>44713</v>
      </c>
      <c r="BQ8" s="6">
        <v>44713</v>
      </c>
      <c r="BR8" s="6">
        <v>44713</v>
      </c>
      <c r="BS8" s="6">
        <v>44713</v>
      </c>
      <c r="BT8" s="6">
        <v>44713</v>
      </c>
      <c r="BU8" s="6">
        <v>44713</v>
      </c>
      <c r="BV8" s="6">
        <v>44713</v>
      </c>
      <c r="BW8" s="6">
        <v>44713</v>
      </c>
      <c r="BX8" s="6">
        <v>44713</v>
      </c>
      <c r="BY8" s="6">
        <v>44713</v>
      </c>
      <c r="BZ8" s="6">
        <v>44713</v>
      </c>
      <c r="CA8" s="6">
        <v>44713</v>
      </c>
      <c r="CB8" s="6">
        <v>44713</v>
      </c>
      <c r="CC8" s="6">
        <v>44713</v>
      </c>
      <c r="CD8" s="6">
        <v>44713</v>
      </c>
      <c r="CE8" s="6">
        <v>44713</v>
      </c>
      <c r="CF8" s="6">
        <v>44713</v>
      </c>
      <c r="CG8" s="6">
        <v>44713</v>
      </c>
      <c r="CH8" s="6">
        <v>44713</v>
      </c>
      <c r="CI8" s="6">
        <v>44713</v>
      </c>
      <c r="CJ8" s="6">
        <v>44713</v>
      </c>
      <c r="CK8" s="6">
        <v>44713</v>
      </c>
      <c r="CL8" s="6">
        <v>44713</v>
      </c>
      <c r="CM8" s="6">
        <v>44713</v>
      </c>
      <c r="CN8" s="6">
        <v>44713</v>
      </c>
      <c r="CO8" s="6">
        <v>44713</v>
      </c>
      <c r="CP8" s="6">
        <v>44713</v>
      </c>
      <c r="CQ8" s="6">
        <v>44713</v>
      </c>
      <c r="CR8" s="6">
        <v>44713</v>
      </c>
      <c r="CS8" s="6">
        <v>44713</v>
      </c>
      <c r="CT8" s="6">
        <v>44713</v>
      </c>
      <c r="CU8" s="6">
        <v>44713</v>
      </c>
      <c r="CV8" s="6">
        <v>44713</v>
      </c>
      <c r="CW8" s="6">
        <v>44713</v>
      </c>
      <c r="CX8" s="6">
        <v>44713</v>
      </c>
      <c r="CY8" s="6">
        <v>44713</v>
      </c>
      <c r="CZ8" s="6">
        <v>44713</v>
      </c>
      <c r="DA8" s="6">
        <v>44713</v>
      </c>
      <c r="DB8" s="6">
        <v>44713</v>
      </c>
      <c r="DC8" s="6">
        <v>44713</v>
      </c>
      <c r="DD8" s="6">
        <v>44713</v>
      </c>
      <c r="DE8" s="6">
        <v>44713</v>
      </c>
      <c r="DF8" s="6">
        <v>44713</v>
      </c>
      <c r="DG8" s="6">
        <v>44713</v>
      </c>
      <c r="DH8" s="6">
        <v>44713</v>
      </c>
      <c r="DI8" s="6">
        <v>44713</v>
      </c>
      <c r="DJ8" s="6">
        <v>44713</v>
      </c>
      <c r="DK8" s="6">
        <v>44713</v>
      </c>
      <c r="DL8" s="6">
        <v>44713</v>
      </c>
      <c r="DM8" s="6">
        <v>44713</v>
      </c>
      <c r="DN8" s="6">
        <v>44713</v>
      </c>
      <c r="DO8" s="6">
        <v>44713</v>
      </c>
      <c r="DP8" s="6">
        <v>44713</v>
      </c>
      <c r="DQ8" s="6">
        <v>44713</v>
      </c>
      <c r="DR8" s="6">
        <v>44713</v>
      </c>
      <c r="DS8" s="6">
        <v>44713</v>
      </c>
      <c r="DT8" s="6">
        <v>44713</v>
      </c>
      <c r="DU8" s="6">
        <v>44713</v>
      </c>
      <c r="DV8" s="6">
        <v>44713</v>
      </c>
      <c r="DW8" s="6">
        <v>44713</v>
      </c>
      <c r="DX8" s="6">
        <v>44713</v>
      </c>
      <c r="DY8" s="6">
        <v>44713</v>
      </c>
      <c r="DZ8" s="6">
        <v>44713</v>
      </c>
      <c r="EA8" s="6">
        <v>44713</v>
      </c>
      <c r="EB8" s="6">
        <v>44713</v>
      </c>
      <c r="EC8" s="6">
        <v>44713</v>
      </c>
      <c r="ED8" s="6">
        <v>44713</v>
      </c>
      <c r="EE8" s="6">
        <v>44713</v>
      </c>
      <c r="EF8" s="6">
        <v>44713</v>
      </c>
      <c r="EG8" s="6">
        <v>44713</v>
      </c>
      <c r="EH8" s="6">
        <v>44713</v>
      </c>
      <c r="EI8" s="6">
        <v>44713</v>
      </c>
      <c r="EJ8" s="6">
        <v>44713</v>
      </c>
      <c r="EK8" s="6">
        <v>44713</v>
      </c>
      <c r="EL8" s="6">
        <v>44713</v>
      </c>
      <c r="EM8" s="6">
        <v>44713</v>
      </c>
      <c r="EN8" s="6">
        <v>44713</v>
      </c>
      <c r="EO8" s="6">
        <v>44713</v>
      </c>
      <c r="EP8" s="6">
        <v>44713</v>
      </c>
      <c r="EQ8" s="6">
        <v>44713</v>
      </c>
      <c r="ER8" s="6">
        <v>44713</v>
      </c>
      <c r="ES8" s="6">
        <v>44713</v>
      </c>
      <c r="ET8" s="6">
        <v>44713</v>
      </c>
      <c r="EU8" s="6">
        <v>44713</v>
      </c>
      <c r="EV8" s="6">
        <v>44713</v>
      </c>
      <c r="EW8" s="6">
        <v>44713</v>
      </c>
      <c r="EX8" s="6">
        <v>44713</v>
      </c>
      <c r="EY8" s="6">
        <v>44713</v>
      </c>
      <c r="EZ8" s="6">
        <v>44713</v>
      </c>
      <c r="FA8" s="6">
        <v>44713</v>
      </c>
      <c r="FB8" s="6">
        <v>44713</v>
      </c>
      <c r="FC8" s="6">
        <v>44713</v>
      </c>
      <c r="FD8" s="6">
        <v>44713</v>
      </c>
      <c r="FE8" s="6">
        <v>44713</v>
      </c>
      <c r="FF8" s="6">
        <v>44713</v>
      </c>
      <c r="FG8" s="6">
        <v>44713</v>
      </c>
      <c r="FH8" s="6">
        <v>44713</v>
      </c>
      <c r="FI8" s="6">
        <v>44713</v>
      </c>
      <c r="FJ8" s="6">
        <v>44713</v>
      </c>
      <c r="FK8" s="6">
        <v>44713</v>
      </c>
      <c r="FL8" s="6">
        <v>44713</v>
      </c>
      <c r="FM8" s="6">
        <v>44713</v>
      </c>
      <c r="FN8" s="6">
        <v>44713</v>
      </c>
      <c r="FO8" s="6">
        <v>44713</v>
      </c>
      <c r="FP8" s="6">
        <v>44713</v>
      </c>
      <c r="FQ8" s="6">
        <v>44713</v>
      </c>
      <c r="FR8" s="6">
        <v>44713</v>
      </c>
      <c r="FS8" s="6">
        <v>44713</v>
      </c>
      <c r="FT8" s="6">
        <v>44713</v>
      </c>
      <c r="FU8" s="6">
        <v>44713</v>
      </c>
      <c r="FV8" s="6">
        <v>44713</v>
      </c>
      <c r="FW8" s="6">
        <v>44713</v>
      </c>
      <c r="FX8" s="6">
        <v>44713</v>
      </c>
      <c r="FY8" s="6">
        <v>44713</v>
      </c>
      <c r="FZ8" s="6">
        <v>44713</v>
      </c>
      <c r="GA8" s="6">
        <v>44713</v>
      </c>
      <c r="GB8" s="6">
        <v>44713</v>
      </c>
      <c r="GC8" s="6">
        <v>44713</v>
      </c>
      <c r="GD8" s="6">
        <v>44713</v>
      </c>
      <c r="GE8" s="6">
        <v>44713</v>
      </c>
      <c r="GF8" s="6">
        <v>44713</v>
      </c>
      <c r="GG8" s="6">
        <v>44713</v>
      </c>
      <c r="GH8" s="6">
        <v>44713</v>
      </c>
      <c r="GI8" s="6">
        <v>44713</v>
      </c>
      <c r="GJ8" s="6">
        <v>44713</v>
      </c>
      <c r="GK8" s="6">
        <v>44713</v>
      </c>
      <c r="GL8" s="6">
        <v>44713</v>
      </c>
      <c r="GM8" s="6">
        <v>44713</v>
      </c>
      <c r="GN8" s="6">
        <v>44713</v>
      </c>
      <c r="GO8" s="6">
        <v>44713</v>
      </c>
      <c r="GP8" s="6">
        <v>44713</v>
      </c>
      <c r="GQ8" s="6">
        <v>44713</v>
      </c>
      <c r="GR8" s="6">
        <v>44713</v>
      </c>
      <c r="GS8" s="6">
        <v>44713</v>
      </c>
    </row>
    <row r="9" spans="1:201">
      <c r="A9" s="4" t="s">
        <v>179</v>
      </c>
      <c r="B9" s="1">
        <v>28</v>
      </c>
      <c r="C9" s="1">
        <v>28</v>
      </c>
      <c r="D9" s="1">
        <v>28</v>
      </c>
      <c r="E9" s="1">
        <v>28</v>
      </c>
      <c r="F9" s="1">
        <v>28</v>
      </c>
      <c r="G9" s="1">
        <v>28</v>
      </c>
      <c r="H9" s="1">
        <v>28</v>
      </c>
      <c r="I9" s="1">
        <v>28</v>
      </c>
      <c r="J9" s="1">
        <v>28</v>
      </c>
      <c r="K9" s="1">
        <v>28</v>
      </c>
      <c r="L9" s="1">
        <v>28</v>
      </c>
      <c r="M9" s="1">
        <v>28</v>
      </c>
      <c r="N9" s="1">
        <v>28</v>
      </c>
      <c r="O9" s="1">
        <v>28</v>
      </c>
      <c r="P9" s="1">
        <v>28</v>
      </c>
      <c r="Q9" s="1">
        <v>28</v>
      </c>
      <c r="R9" s="1">
        <v>28</v>
      </c>
      <c r="S9" s="1">
        <v>28</v>
      </c>
      <c r="T9" s="1">
        <v>28</v>
      </c>
      <c r="U9" s="1">
        <v>28</v>
      </c>
      <c r="V9" s="1">
        <v>28</v>
      </c>
      <c r="W9" s="1">
        <v>28</v>
      </c>
      <c r="X9" s="1">
        <v>28</v>
      </c>
      <c r="Y9" s="1">
        <v>28</v>
      </c>
      <c r="Z9" s="1">
        <v>28</v>
      </c>
      <c r="AA9" s="1">
        <v>28</v>
      </c>
      <c r="AB9" s="1">
        <v>28</v>
      </c>
      <c r="AC9" s="1">
        <v>28</v>
      </c>
      <c r="AD9" s="1">
        <v>28</v>
      </c>
      <c r="AE9" s="1">
        <v>28</v>
      </c>
      <c r="AF9" s="1">
        <v>28</v>
      </c>
      <c r="AG9" s="1">
        <v>28</v>
      </c>
      <c r="AH9" s="1">
        <v>28</v>
      </c>
      <c r="AI9" s="1">
        <v>28</v>
      </c>
      <c r="AJ9" s="1">
        <v>28</v>
      </c>
      <c r="AK9" s="1">
        <v>28</v>
      </c>
      <c r="AL9" s="1">
        <v>28</v>
      </c>
      <c r="AM9" s="1">
        <v>28</v>
      </c>
      <c r="AN9" s="1">
        <v>28</v>
      </c>
      <c r="AO9" s="1">
        <v>28</v>
      </c>
      <c r="AP9" s="1">
        <v>28</v>
      </c>
      <c r="AQ9" s="1">
        <v>28</v>
      </c>
      <c r="AR9" s="1">
        <v>28</v>
      </c>
      <c r="AS9" s="1">
        <v>28</v>
      </c>
      <c r="AT9" s="1">
        <v>28</v>
      </c>
      <c r="AU9" s="1">
        <v>28</v>
      </c>
      <c r="AV9" s="1">
        <v>28</v>
      </c>
      <c r="AW9" s="1">
        <v>28</v>
      </c>
      <c r="AX9" s="1">
        <v>28</v>
      </c>
      <c r="AY9" s="1">
        <v>28</v>
      </c>
      <c r="AZ9" s="1">
        <v>28</v>
      </c>
      <c r="BA9" s="1">
        <v>28</v>
      </c>
      <c r="BB9" s="1">
        <v>28</v>
      </c>
      <c r="BC9" s="1">
        <v>28</v>
      </c>
      <c r="BD9" s="1">
        <v>28</v>
      </c>
      <c r="BE9" s="1">
        <v>28</v>
      </c>
      <c r="BF9" s="1">
        <v>28</v>
      </c>
      <c r="BG9" s="1">
        <v>28</v>
      </c>
      <c r="BH9" s="1">
        <v>28</v>
      </c>
      <c r="BI9" s="1">
        <v>28</v>
      </c>
      <c r="BJ9" s="1">
        <v>28</v>
      </c>
      <c r="BK9" s="1">
        <v>28</v>
      </c>
      <c r="BL9" s="1">
        <v>28</v>
      </c>
      <c r="BM9" s="1">
        <v>28</v>
      </c>
      <c r="BN9" s="1">
        <v>28</v>
      </c>
      <c r="BO9" s="1">
        <v>28</v>
      </c>
      <c r="BP9" s="1">
        <v>28</v>
      </c>
      <c r="BQ9" s="1">
        <v>28</v>
      </c>
      <c r="BR9" s="1">
        <v>28</v>
      </c>
      <c r="BS9" s="1">
        <v>28</v>
      </c>
      <c r="BT9" s="1">
        <v>28</v>
      </c>
      <c r="BU9" s="1">
        <v>28</v>
      </c>
      <c r="BV9" s="1">
        <v>28</v>
      </c>
      <c r="BW9" s="1">
        <v>28</v>
      </c>
      <c r="BX9" s="1">
        <v>28</v>
      </c>
      <c r="BY9" s="1">
        <v>28</v>
      </c>
      <c r="BZ9" s="1">
        <v>28</v>
      </c>
      <c r="CA9" s="1">
        <v>28</v>
      </c>
      <c r="CB9" s="1">
        <v>28</v>
      </c>
      <c r="CC9" s="1">
        <v>28</v>
      </c>
      <c r="CD9" s="1">
        <v>28</v>
      </c>
      <c r="CE9" s="1">
        <v>28</v>
      </c>
      <c r="CF9" s="1">
        <v>28</v>
      </c>
      <c r="CG9" s="1">
        <v>28</v>
      </c>
      <c r="CH9" s="1">
        <v>28</v>
      </c>
      <c r="CI9" s="1">
        <v>28</v>
      </c>
      <c r="CJ9" s="1">
        <v>28</v>
      </c>
      <c r="CK9" s="1">
        <v>28</v>
      </c>
      <c r="CL9" s="1">
        <v>28</v>
      </c>
      <c r="CM9" s="1">
        <v>28</v>
      </c>
      <c r="CN9" s="1">
        <v>28</v>
      </c>
      <c r="CO9" s="1">
        <v>28</v>
      </c>
      <c r="CP9" s="1">
        <v>28</v>
      </c>
      <c r="CQ9" s="1">
        <v>28</v>
      </c>
      <c r="CR9" s="1">
        <v>28</v>
      </c>
      <c r="CS9" s="1">
        <v>28</v>
      </c>
      <c r="CT9" s="1">
        <v>28</v>
      </c>
      <c r="CU9" s="1">
        <v>28</v>
      </c>
      <c r="CV9" s="1">
        <v>28</v>
      </c>
      <c r="CW9" s="1">
        <v>28</v>
      </c>
      <c r="CX9" s="1">
        <v>28</v>
      </c>
      <c r="CY9" s="1">
        <v>28</v>
      </c>
      <c r="CZ9" s="1">
        <v>28</v>
      </c>
      <c r="DA9" s="1">
        <v>28</v>
      </c>
      <c r="DB9" s="1">
        <v>28</v>
      </c>
      <c r="DC9" s="1">
        <v>28</v>
      </c>
      <c r="DD9" s="1">
        <v>28</v>
      </c>
      <c r="DE9" s="1">
        <v>28</v>
      </c>
      <c r="DF9" s="1">
        <v>28</v>
      </c>
      <c r="DG9" s="1">
        <v>28</v>
      </c>
      <c r="DH9" s="1">
        <v>28</v>
      </c>
      <c r="DI9" s="1">
        <v>28</v>
      </c>
      <c r="DJ9" s="1">
        <v>28</v>
      </c>
      <c r="DK9" s="1">
        <v>28</v>
      </c>
      <c r="DL9" s="1">
        <v>28</v>
      </c>
      <c r="DM9" s="1">
        <v>28</v>
      </c>
      <c r="DN9" s="1">
        <v>28</v>
      </c>
      <c r="DO9" s="1">
        <v>28</v>
      </c>
      <c r="DP9" s="1">
        <v>28</v>
      </c>
      <c r="DQ9" s="1">
        <v>28</v>
      </c>
      <c r="DR9" s="1">
        <v>28</v>
      </c>
      <c r="DS9" s="1">
        <v>28</v>
      </c>
      <c r="DT9" s="1">
        <v>28</v>
      </c>
      <c r="DU9" s="1">
        <v>28</v>
      </c>
      <c r="DV9" s="1">
        <v>28</v>
      </c>
      <c r="DW9" s="1">
        <v>28</v>
      </c>
      <c r="DX9" s="1">
        <v>28</v>
      </c>
      <c r="DY9" s="1">
        <v>28</v>
      </c>
      <c r="DZ9" s="1">
        <v>28</v>
      </c>
      <c r="EA9" s="1">
        <v>28</v>
      </c>
      <c r="EB9" s="1">
        <v>28</v>
      </c>
      <c r="EC9" s="1">
        <v>28</v>
      </c>
      <c r="ED9" s="1">
        <v>28</v>
      </c>
      <c r="EE9" s="1">
        <v>28</v>
      </c>
      <c r="EF9" s="1">
        <v>28</v>
      </c>
      <c r="EG9" s="1">
        <v>28</v>
      </c>
      <c r="EH9" s="1">
        <v>28</v>
      </c>
      <c r="EI9" s="1">
        <v>28</v>
      </c>
      <c r="EJ9" s="1">
        <v>28</v>
      </c>
      <c r="EK9" s="1">
        <v>28</v>
      </c>
      <c r="EL9" s="1">
        <v>28</v>
      </c>
      <c r="EM9" s="1">
        <v>28</v>
      </c>
      <c r="EN9" s="1">
        <v>28</v>
      </c>
      <c r="EO9" s="1">
        <v>28</v>
      </c>
      <c r="EP9" s="1">
        <v>28</v>
      </c>
      <c r="EQ9" s="1">
        <v>28</v>
      </c>
      <c r="ER9" s="1">
        <v>28</v>
      </c>
      <c r="ES9" s="1">
        <v>28</v>
      </c>
      <c r="ET9" s="1">
        <v>28</v>
      </c>
      <c r="EU9" s="1">
        <v>28</v>
      </c>
      <c r="EV9" s="1">
        <v>28</v>
      </c>
      <c r="EW9" s="1">
        <v>28</v>
      </c>
      <c r="EX9" s="1">
        <v>28</v>
      </c>
      <c r="EY9" s="1">
        <v>28</v>
      </c>
      <c r="EZ9" s="1">
        <v>28</v>
      </c>
      <c r="FA9" s="1">
        <v>28</v>
      </c>
      <c r="FB9" s="1">
        <v>28</v>
      </c>
      <c r="FC9" s="1">
        <v>28</v>
      </c>
      <c r="FD9" s="1">
        <v>28</v>
      </c>
      <c r="FE9" s="1">
        <v>28</v>
      </c>
      <c r="FF9" s="1">
        <v>28</v>
      </c>
      <c r="FG9" s="1">
        <v>28</v>
      </c>
      <c r="FH9" s="1">
        <v>28</v>
      </c>
      <c r="FI9" s="1">
        <v>28</v>
      </c>
      <c r="FJ9" s="1">
        <v>28</v>
      </c>
      <c r="FK9" s="1">
        <v>28</v>
      </c>
      <c r="FL9" s="1">
        <v>28</v>
      </c>
      <c r="FM9" s="1">
        <v>28</v>
      </c>
      <c r="FN9" s="1">
        <v>28</v>
      </c>
      <c r="FO9" s="1">
        <v>28</v>
      </c>
      <c r="FP9" s="1">
        <v>28</v>
      </c>
      <c r="FQ9" s="1">
        <v>28</v>
      </c>
      <c r="FR9" s="1">
        <v>28</v>
      </c>
      <c r="FS9" s="1">
        <v>28</v>
      </c>
      <c r="FT9" s="1">
        <v>28</v>
      </c>
      <c r="FU9" s="1">
        <v>28</v>
      </c>
      <c r="FV9" s="1">
        <v>28</v>
      </c>
      <c r="FW9" s="1">
        <v>28</v>
      </c>
      <c r="FX9" s="1">
        <v>28</v>
      </c>
      <c r="FY9" s="1">
        <v>28</v>
      </c>
      <c r="FZ9" s="1">
        <v>28</v>
      </c>
      <c r="GA9" s="1">
        <v>28</v>
      </c>
      <c r="GB9" s="1">
        <v>28</v>
      </c>
      <c r="GC9" s="1">
        <v>28</v>
      </c>
      <c r="GD9" s="1">
        <v>28</v>
      </c>
      <c r="GE9" s="1">
        <v>28</v>
      </c>
      <c r="GF9" s="1">
        <v>28</v>
      </c>
      <c r="GG9" s="1">
        <v>28</v>
      </c>
      <c r="GH9" s="1">
        <v>28</v>
      </c>
      <c r="GI9" s="1">
        <v>28</v>
      </c>
      <c r="GJ9" s="1">
        <v>28</v>
      </c>
      <c r="GK9" s="1">
        <v>28</v>
      </c>
      <c r="GL9" s="1">
        <v>28</v>
      </c>
      <c r="GM9" s="1">
        <v>28</v>
      </c>
      <c r="GN9" s="1">
        <v>28</v>
      </c>
      <c r="GO9" s="1">
        <v>28</v>
      </c>
      <c r="GP9" s="1">
        <v>28</v>
      </c>
      <c r="GQ9" s="1">
        <v>28</v>
      </c>
      <c r="GR9" s="1">
        <v>28</v>
      </c>
      <c r="GS9" s="1">
        <v>28</v>
      </c>
    </row>
    <row r="10" spans="1:201">
      <c r="A10" s="4" t="s">
        <v>180</v>
      </c>
      <c r="B10" s="8" t="s">
        <v>185</v>
      </c>
      <c r="C10" s="8" t="s">
        <v>186</v>
      </c>
      <c r="D10" s="8" t="s">
        <v>187</v>
      </c>
      <c r="E10" s="8" t="s">
        <v>188</v>
      </c>
      <c r="F10" s="8" t="s">
        <v>189</v>
      </c>
      <c r="G10" s="8" t="s">
        <v>190</v>
      </c>
      <c r="H10" s="8" t="s">
        <v>191</v>
      </c>
      <c r="I10" s="8" t="s">
        <v>192</v>
      </c>
      <c r="J10" s="8" t="s">
        <v>193</v>
      </c>
      <c r="K10" s="8" t="s">
        <v>194</v>
      </c>
      <c r="L10" s="8" t="s">
        <v>195</v>
      </c>
      <c r="M10" s="8" t="s">
        <v>196</v>
      </c>
      <c r="N10" s="8" t="s">
        <v>197</v>
      </c>
      <c r="O10" s="8" t="s">
        <v>198</v>
      </c>
      <c r="P10" s="8" t="s">
        <v>199</v>
      </c>
      <c r="Q10" s="8" t="s">
        <v>200</v>
      </c>
      <c r="R10" s="8" t="s">
        <v>201</v>
      </c>
      <c r="S10" s="8" t="s">
        <v>202</v>
      </c>
      <c r="T10" s="8" t="s">
        <v>203</v>
      </c>
      <c r="U10" s="8" t="s">
        <v>204</v>
      </c>
      <c r="V10" s="8" t="s">
        <v>205</v>
      </c>
      <c r="W10" s="8" t="s">
        <v>206</v>
      </c>
      <c r="X10" s="8" t="s">
        <v>207</v>
      </c>
      <c r="Y10" s="8" t="s">
        <v>208</v>
      </c>
      <c r="Z10" s="8" t="s">
        <v>209</v>
      </c>
      <c r="AA10" s="8" t="s">
        <v>210</v>
      </c>
      <c r="AB10" s="8" t="s">
        <v>211</v>
      </c>
      <c r="AC10" s="8" t="s">
        <v>212</v>
      </c>
      <c r="AD10" s="8" t="s">
        <v>213</v>
      </c>
      <c r="AE10" s="8" t="s">
        <v>214</v>
      </c>
      <c r="AF10" s="8" t="s">
        <v>215</v>
      </c>
      <c r="AG10" s="8" t="s">
        <v>216</v>
      </c>
      <c r="AH10" s="8" t="s">
        <v>217</v>
      </c>
      <c r="AI10" s="8" t="s">
        <v>218</v>
      </c>
      <c r="AJ10" s="8" t="s">
        <v>219</v>
      </c>
      <c r="AK10" s="8" t="s">
        <v>220</v>
      </c>
      <c r="AL10" s="8" t="s">
        <v>221</v>
      </c>
      <c r="AM10" s="8" t="s">
        <v>222</v>
      </c>
      <c r="AN10" s="8" t="s">
        <v>223</v>
      </c>
      <c r="AO10" s="8" t="s">
        <v>224</v>
      </c>
      <c r="AP10" s="8" t="s">
        <v>225</v>
      </c>
      <c r="AQ10" s="8" t="s">
        <v>226</v>
      </c>
      <c r="AR10" s="8" t="s">
        <v>227</v>
      </c>
      <c r="AS10" s="8" t="s">
        <v>228</v>
      </c>
      <c r="AT10" s="8" t="s">
        <v>229</v>
      </c>
      <c r="AU10" s="8" t="s">
        <v>230</v>
      </c>
      <c r="AV10" s="8" t="s">
        <v>231</v>
      </c>
      <c r="AW10" s="8" t="s">
        <v>232</v>
      </c>
      <c r="AX10" s="8" t="s">
        <v>233</v>
      </c>
      <c r="AY10" s="8" t="s">
        <v>234</v>
      </c>
      <c r="AZ10" s="8" t="s">
        <v>235</v>
      </c>
      <c r="BA10" s="8" t="s">
        <v>236</v>
      </c>
      <c r="BB10" s="8" t="s">
        <v>237</v>
      </c>
      <c r="BC10" s="8" t="s">
        <v>238</v>
      </c>
      <c r="BD10" s="8" t="s">
        <v>239</v>
      </c>
      <c r="BE10" s="8" t="s">
        <v>240</v>
      </c>
      <c r="BF10" s="8" t="s">
        <v>241</v>
      </c>
      <c r="BG10" s="8" t="s">
        <v>242</v>
      </c>
      <c r="BH10" s="8" t="s">
        <v>243</v>
      </c>
      <c r="BI10" s="8" t="s">
        <v>244</v>
      </c>
      <c r="BJ10" s="8" t="s">
        <v>245</v>
      </c>
      <c r="BK10" s="8" t="s">
        <v>246</v>
      </c>
      <c r="BL10" s="8" t="s">
        <v>247</v>
      </c>
      <c r="BM10" s="8" t="s">
        <v>248</v>
      </c>
      <c r="BN10" s="8" t="s">
        <v>249</v>
      </c>
      <c r="BO10" s="8" t="s">
        <v>250</v>
      </c>
      <c r="BP10" s="8" t="s">
        <v>251</v>
      </c>
      <c r="BQ10" s="8" t="s">
        <v>252</v>
      </c>
      <c r="BR10" s="8" t="s">
        <v>253</v>
      </c>
      <c r="BS10" s="8" t="s">
        <v>254</v>
      </c>
      <c r="BT10" s="8" t="s">
        <v>255</v>
      </c>
      <c r="BU10" s="8" t="s">
        <v>256</v>
      </c>
      <c r="BV10" s="8" t="s">
        <v>257</v>
      </c>
      <c r="BW10" s="8" t="s">
        <v>258</v>
      </c>
      <c r="BX10" s="8" t="s">
        <v>259</v>
      </c>
      <c r="BY10" s="8" t="s">
        <v>260</v>
      </c>
      <c r="BZ10" s="8" t="s">
        <v>261</v>
      </c>
      <c r="CA10" s="8" t="s">
        <v>262</v>
      </c>
      <c r="CB10" s="8" t="s">
        <v>263</v>
      </c>
      <c r="CC10" s="8" t="s">
        <v>264</v>
      </c>
      <c r="CD10" s="8" t="s">
        <v>265</v>
      </c>
      <c r="CE10" s="8" t="s">
        <v>266</v>
      </c>
      <c r="CF10" s="8" t="s">
        <v>267</v>
      </c>
      <c r="CG10" s="8" t="s">
        <v>268</v>
      </c>
      <c r="CH10" s="8" t="s">
        <v>269</v>
      </c>
      <c r="CI10" s="8" t="s">
        <v>270</v>
      </c>
      <c r="CJ10" s="8" t="s">
        <v>271</v>
      </c>
      <c r="CK10" s="8" t="s">
        <v>272</v>
      </c>
      <c r="CL10" s="8" t="s">
        <v>273</v>
      </c>
      <c r="CM10" s="8" t="s">
        <v>274</v>
      </c>
      <c r="CN10" s="8" t="s">
        <v>275</v>
      </c>
      <c r="CO10" s="8" t="s">
        <v>276</v>
      </c>
      <c r="CP10" s="8" t="s">
        <v>277</v>
      </c>
      <c r="CQ10" s="8" t="s">
        <v>278</v>
      </c>
      <c r="CR10" s="8" t="s">
        <v>279</v>
      </c>
      <c r="CS10" s="8" t="s">
        <v>280</v>
      </c>
      <c r="CT10" s="8" t="s">
        <v>281</v>
      </c>
      <c r="CU10" s="8" t="s">
        <v>282</v>
      </c>
      <c r="CV10" s="8" t="s">
        <v>283</v>
      </c>
      <c r="CW10" s="8" t="s">
        <v>284</v>
      </c>
      <c r="CX10" s="8" t="s">
        <v>285</v>
      </c>
      <c r="CY10" s="8" t="s">
        <v>286</v>
      </c>
      <c r="CZ10" s="8" t="s">
        <v>287</v>
      </c>
      <c r="DA10" s="8" t="s">
        <v>288</v>
      </c>
      <c r="DB10" s="8" t="s">
        <v>289</v>
      </c>
      <c r="DC10" s="8" t="s">
        <v>290</v>
      </c>
      <c r="DD10" s="8" t="s">
        <v>291</v>
      </c>
      <c r="DE10" s="8" t="s">
        <v>292</v>
      </c>
      <c r="DF10" s="8" t="s">
        <v>293</v>
      </c>
      <c r="DG10" s="8" t="s">
        <v>294</v>
      </c>
      <c r="DH10" s="8" t="s">
        <v>295</v>
      </c>
      <c r="DI10" s="8" t="s">
        <v>296</v>
      </c>
      <c r="DJ10" s="8" t="s">
        <v>297</v>
      </c>
      <c r="DK10" s="8" t="s">
        <v>298</v>
      </c>
      <c r="DL10" s="8" t="s">
        <v>299</v>
      </c>
      <c r="DM10" s="8" t="s">
        <v>300</v>
      </c>
      <c r="DN10" s="8" t="s">
        <v>301</v>
      </c>
      <c r="DO10" s="8" t="s">
        <v>302</v>
      </c>
      <c r="DP10" s="8" t="s">
        <v>303</v>
      </c>
      <c r="DQ10" s="8" t="s">
        <v>304</v>
      </c>
      <c r="DR10" s="8" t="s">
        <v>305</v>
      </c>
      <c r="DS10" s="8" t="s">
        <v>306</v>
      </c>
      <c r="DT10" s="8" t="s">
        <v>307</v>
      </c>
      <c r="DU10" s="8" t="s">
        <v>308</v>
      </c>
      <c r="DV10" s="8" t="s">
        <v>309</v>
      </c>
      <c r="DW10" s="8" t="s">
        <v>310</v>
      </c>
      <c r="DX10" s="8" t="s">
        <v>311</v>
      </c>
      <c r="DY10" s="8" t="s">
        <v>312</v>
      </c>
      <c r="DZ10" s="8" t="s">
        <v>313</v>
      </c>
      <c r="EA10" s="8" t="s">
        <v>314</v>
      </c>
      <c r="EB10" s="8" t="s">
        <v>315</v>
      </c>
      <c r="EC10" s="8" t="s">
        <v>316</v>
      </c>
      <c r="ED10" s="8" t="s">
        <v>317</v>
      </c>
      <c r="EE10" s="8" t="s">
        <v>318</v>
      </c>
      <c r="EF10" s="8" t="s">
        <v>319</v>
      </c>
      <c r="EG10" s="8" t="s">
        <v>320</v>
      </c>
      <c r="EH10" s="8" t="s">
        <v>321</v>
      </c>
      <c r="EI10" s="8" t="s">
        <v>322</v>
      </c>
      <c r="EJ10" s="8" t="s">
        <v>323</v>
      </c>
      <c r="EK10" s="8" t="s">
        <v>324</v>
      </c>
      <c r="EL10" s="8" t="s">
        <v>325</v>
      </c>
      <c r="EM10" s="8" t="s">
        <v>326</v>
      </c>
      <c r="EN10" s="8" t="s">
        <v>327</v>
      </c>
      <c r="EO10" s="8" t="s">
        <v>328</v>
      </c>
      <c r="EP10" s="8" t="s">
        <v>329</v>
      </c>
      <c r="EQ10" s="8" t="s">
        <v>330</v>
      </c>
      <c r="ER10" s="8" t="s">
        <v>331</v>
      </c>
      <c r="ES10" s="8" t="s">
        <v>332</v>
      </c>
      <c r="ET10" s="8" t="s">
        <v>333</v>
      </c>
      <c r="EU10" s="8" t="s">
        <v>334</v>
      </c>
      <c r="EV10" s="8" t="s">
        <v>335</v>
      </c>
      <c r="EW10" s="8" t="s">
        <v>336</v>
      </c>
      <c r="EX10" s="8" t="s">
        <v>337</v>
      </c>
      <c r="EY10" s="8" t="s">
        <v>338</v>
      </c>
      <c r="EZ10" s="8" t="s">
        <v>339</v>
      </c>
      <c r="FA10" s="8" t="s">
        <v>340</v>
      </c>
      <c r="FB10" s="8" t="s">
        <v>341</v>
      </c>
      <c r="FC10" s="8" t="s">
        <v>342</v>
      </c>
      <c r="FD10" s="8" t="s">
        <v>343</v>
      </c>
      <c r="FE10" s="8" t="s">
        <v>344</v>
      </c>
      <c r="FF10" s="8" t="s">
        <v>345</v>
      </c>
      <c r="FG10" s="8" t="s">
        <v>346</v>
      </c>
      <c r="FH10" s="8" t="s">
        <v>347</v>
      </c>
      <c r="FI10" s="8" t="s">
        <v>348</v>
      </c>
      <c r="FJ10" s="8" t="s">
        <v>349</v>
      </c>
      <c r="FK10" s="8" t="s">
        <v>350</v>
      </c>
      <c r="FL10" s="8" t="s">
        <v>351</v>
      </c>
      <c r="FM10" s="8" t="s">
        <v>352</v>
      </c>
      <c r="FN10" s="8" t="s">
        <v>353</v>
      </c>
      <c r="FO10" s="8" t="s">
        <v>354</v>
      </c>
      <c r="FP10" s="8" t="s">
        <v>355</v>
      </c>
      <c r="FQ10" s="8" t="s">
        <v>356</v>
      </c>
      <c r="FR10" s="8" t="s">
        <v>357</v>
      </c>
      <c r="FS10" s="8" t="s">
        <v>358</v>
      </c>
      <c r="FT10" s="8" t="s">
        <v>359</v>
      </c>
      <c r="FU10" s="8" t="s">
        <v>360</v>
      </c>
      <c r="FV10" s="8" t="s">
        <v>361</v>
      </c>
      <c r="FW10" s="8" t="s">
        <v>362</v>
      </c>
      <c r="FX10" s="8" t="s">
        <v>363</v>
      </c>
      <c r="FY10" s="8" t="s">
        <v>364</v>
      </c>
      <c r="FZ10" s="8" t="s">
        <v>365</v>
      </c>
      <c r="GA10" s="8" t="s">
        <v>366</v>
      </c>
      <c r="GB10" s="8" t="s">
        <v>367</v>
      </c>
      <c r="GC10" s="8" t="s">
        <v>368</v>
      </c>
      <c r="GD10" s="8" t="s">
        <v>369</v>
      </c>
      <c r="GE10" s="8" t="s">
        <v>370</v>
      </c>
      <c r="GF10" s="8" t="s">
        <v>371</v>
      </c>
      <c r="GG10" s="8" t="s">
        <v>372</v>
      </c>
      <c r="GH10" s="8" t="s">
        <v>373</v>
      </c>
      <c r="GI10" s="8" t="s">
        <v>374</v>
      </c>
      <c r="GJ10" s="8" t="s">
        <v>375</v>
      </c>
      <c r="GK10" s="8" t="s">
        <v>376</v>
      </c>
      <c r="GL10" s="8" t="s">
        <v>377</v>
      </c>
      <c r="GM10" s="8" t="s">
        <v>378</v>
      </c>
      <c r="GN10" s="8" t="s">
        <v>379</v>
      </c>
      <c r="GO10" s="8" t="s">
        <v>380</v>
      </c>
      <c r="GP10" s="8" t="s">
        <v>381</v>
      </c>
      <c r="GQ10" s="8" t="s">
        <v>382</v>
      </c>
      <c r="GR10" s="8" t="s">
        <v>383</v>
      </c>
      <c r="GS10" s="8" t="s">
        <v>384</v>
      </c>
    </row>
    <row r="11" spans="1:201">
      <c r="A11" s="9">
        <v>38504</v>
      </c>
      <c r="B11" s="55">
        <v>3425.0880000000002</v>
      </c>
      <c r="C11" s="55">
        <v>2990.9630000000002</v>
      </c>
      <c r="D11" s="55">
        <v>78.742000000000004</v>
      </c>
      <c r="E11" s="55">
        <v>33.816000000000003</v>
      </c>
      <c r="F11" s="55">
        <v>20.367999999999999</v>
      </c>
      <c r="G11" s="55">
        <v>6.5739999999999998</v>
      </c>
      <c r="H11" s="55">
        <v>12.813000000000001</v>
      </c>
      <c r="I11" s="55">
        <v>5.1719999999999997</v>
      </c>
      <c r="J11" s="55">
        <v>2857.0030000000002</v>
      </c>
      <c r="K11" s="55">
        <v>1464.575</v>
      </c>
      <c r="L11" s="55">
        <v>360.57299999999998</v>
      </c>
      <c r="M11" s="55">
        <v>126.65</v>
      </c>
      <c r="N11" s="55">
        <v>905.20600000000002</v>
      </c>
      <c r="O11" s="55">
        <v>55.218000000000004</v>
      </c>
      <c r="P11" s="55">
        <v>346.85</v>
      </c>
      <c r="Q11" s="55">
        <v>8.7010000000000005</v>
      </c>
      <c r="R11" s="55">
        <v>2.448</v>
      </c>
      <c r="S11" s="55">
        <v>6.2530000000000001</v>
      </c>
      <c r="T11" s="55">
        <v>164.488</v>
      </c>
      <c r="U11" s="55">
        <v>39.015999999999998</v>
      </c>
      <c r="V11" s="55">
        <v>125.47199999999999</v>
      </c>
      <c r="W11" s="55">
        <v>169.00800000000001</v>
      </c>
      <c r="X11" s="55">
        <v>29.187999999999999</v>
      </c>
      <c r="Y11" s="55">
        <v>139.82</v>
      </c>
      <c r="Z11" s="55">
        <v>4.6529999999999996</v>
      </c>
      <c r="AA11" s="55">
        <v>87.275000000000006</v>
      </c>
      <c r="AB11" s="55">
        <v>55.201999999999998</v>
      </c>
      <c r="AC11" s="55">
        <v>3.9940000000000002</v>
      </c>
      <c r="AD11" s="55">
        <v>27.555</v>
      </c>
      <c r="AE11" s="55">
        <v>0.52300000000000002</v>
      </c>
      <c r="AF11" s="55">
        <v>964.36599999999999</v>
      </c>
      <c r="AG11" s="55">
        <v>711.49900000000002</v>
      </c>
      <c r="AH11" s="55">
        <v>39.048000000000002</v>
      </c>
      <c r="AI11" s="55">
        <v>19.957000000000001</v>
      </c>
      <c r="AJ11" s="55">
        <v>6.1559999999999997</v>
      </c>
      <c r="AK11" s="55">
        <v>2.2799999999999998</v>
      </c>
      <c r="AL11" s="55">
        <v>9</v>
      </c>
      <c r="AM11" s="55">
        <v>1.6539999999999999</v>
      </c>
      <c r="AN11" s="55">
        <v>657.88400000000001</v>
      </c>
      <c r="AO11" s="55">
        <v>447.34199999999998</v>
      </c>
      <c r="AP11" s="55">
        <v>165.81100000000001</v>
      </c>
      <c r="AQ11" s="55">
        <v>20.292999999999999</v>
      </c>
      <c r="AR11" s="55">
        <v>24.437999999999999</v>
      </c>
      <c r="AS11" s="55">
        <v>14.567</v>
      </c>
      <c r="AT11" s="55">
        <v>252.86799999999999</v>
      </c>
      <c r="AU11" s="55">
        <v>26.433</v>
      </c>
      <c r="AV11" s="55">
        <v>3.8210000000000002</v>
      </c>
      <c r="AW11" s="55">
        <v>22.611999999999998</v>
      </c>
      <c r="AX11" s="55">
        <v>133.80000000000001</v>
      </c>
      <c r="AY11" s="55">
        <v>23.463999999999999</v>
      </c>
      <c r="AZ11" s="55">
        <v>110.336</v>
      </c>
      <c r="BA11" s="55">
        <v>90.918000000000006</v>
      </c>
      <c r="BB11" s="55">
        <v>7.8490000000000002</v>
      </c>
      <c r="BC11" s="55">
        <v>83.069000000000003</v>
      </c>
      <c r="BD11" s="55">
        <v>1.716</v>
      </c>
      <c r="BE11" s="55">
        <v>1247.6500000000001</v>
      </c>
      <c r="BF11" s="55">
        <v>1054.1769999999999</v>
      </c>
      <c r="BG11" s="55">
        <v>48.185000000000002</v>
      </c>
      <c r="BH11" s="55">
        <v>19.777999999999999</v>
      </c>
      <c r="BI11" s="55">
        <v>8.6929999999999996</v>
      </c>
      <c r="BJ11" s="55">
        <v>2.1339999999999999</v>
      </c>
      <c r="BK11" s="55">
        <v>16.425000000000001</v>
      </c>
      <c r="BL11" s="55">
        <v>1.1559999999999999</v>
      </c>
      <c r="BM11" s="55">
        <v>987.07299999999998</v>
      </c>
      <c r="BN11" s="55">
        <v>604.42399999999998</v>
      </c>
      <c r="BO11" s="55">
        <v>326.71699999999998</v>
      </c>
      <c r="BP11" s="55">
        <v>20.786000000000001</v>
      </c>
      <c r="BQ11" s="55">
        <v>35.145000000000003</v>
      </c>
      <c r="BR11" s="55">
        <v>18.919</v>
      </c>
      <c r="BS11" s="55">
        <v>193.47300000000001</v>
      </c>
      <c r="BT11" s="55">
        <v>16.774999999999999</v>
      </c>
      <c r="BU11" s="55">
        <v>1.7170000000000001</v>
      </c>
      <c r="BV11" s="55">
        <v>15.058</v>
      </c>
      <c r="BW11" s="55">
        <v>83.563999999999993</v>
      </c>
      <c r="BX11" s="55">
        <v>13.536</v>
      </c>
      <c r="BY11" s="55">
        <v>70.028000000000006</v>
      </c>
      <c r="BZ11" s="55">
        <v>91.564999999999998</v>
      </c>
      <c r="CA11" s="55">
        <v>4.6429999999999998</v>
      </c>
      <c r="CB11" s="55">
        <v>86.921999999999997</v>
      </c>
      <c r="CC11" s="55">
        <v>1.569</v>
      </c>
      <c r="CD11" s="55">
        <v>2972.5520000000001</v>
      </c>
      <c r="CE11" s="55">
        <v>2624.248</v>
      </c>
      <c r="CF11" s="55">
        <v>67.837999999999994</v>
      </c>
      <c r="CG11" s="55">
        <v>26.998000000000001</v>
      </c>
      <c r="CH11" s="55">
        <v>18.856000000000002</v>
      </c>
      <c r="CI11" s="55">
        <v>6.0720000000000001</v>
      </c>
      <c r="CJ11" s="55">
        <v>11.502000000000001</v>
      </c>
      <c r="CK11" s="55">
        <v>4.41</v>
      </c>
      <c r="CL11" s="55">
        <v>2509.5630000000001</v>
      </c>
      <c r="CM11" s="55">
        <v>1207.973</v>
      </c>
      <c r="CN11" s="55">
        <v>304.214</v>
      </c>
      <c r="CO11" s="55">
        <v>112.176</v>
      </c>
      <c r="CP11" s="55">
        <v>885.2</v>
      </c>
      <c r="CQ11" s="55">
        <v>46.847000000000001</v>
      </c>
      <c r="CR11" s="55">
        <v>261.029</v>
      </c>
      <c r="CS11" s="55">
        <v>4.0759999999999996</v>
      </c>
      <c r="CT11" s="55">
        <v>0.80600000000000005</v>
      </c>
      <c r="CU11" s="55">
        <v>3.2690000000000001</v>
      </c>
      <c r="CV11" s="55">
        <v>103.30500000000001</v>
      </c>
      <c r="CW11" s="55">
        <v>28.405999999999999</v>
      </c>
      <c r="CX11" s="55">
        <v>74.899000000000001</v>
      </c>
      <c r="CY11" s="55">
        <v>149.55000000000001</v>
      </c>
      <c r="CZ11" s="55">
        <v>25.818000000000001</v>
      </c>
      <c r="DA11" s="55">
        <v>123.733</v>
      </c>
      <c r="DB11" s="55">
        <v>4.0979999999999999</v>
      </c>
      <c r="DC11" s="55">
        <v>66.272999999999996</v>
      </c>
      <c r="DD11" s="55">
        <v>43.472999999999999</v>
      </c>
      <c r="DE11" s="55">
        <v>2.3929999999999998</v>
      </c>
      <c r="DF11" s="55">
        <v>19.882999999999999</v>
      </c>
      <c r="DG11" s="55">
        <v>0.52300000000000002</v>
      </c>
      <c r="DH11" s="55">
        <v>1036.027</v>
      </c>
      <c r="DI11" s="55">
        <v>752.76</v>
      </c>
      <c r="DJ11" s="55">
        <v>34.523000000000003</v>
      </c>
      <c r="DK11" s="55">
        <v>19.332000000000001</v>
      </c>
      <c r="DL11" s="55">
        <v>4.6660000000000004</v>
      </c>
      <c r="DM11" s="55">
        <v>0.91400000000000003</v>
      </c>
      <c r="DN11" s="55">
        <v>7.6680000000000001</v>
      </c>
      <c r="DO11" s="55">
        <v>1.9430000000000001</v>
      </c>
      <c r="DP11" s="55">
        <v>700.33500000000004</v>
      </c>
      <c r="DQ11" s="55">
        <v>467.154</v>
      </c>
      <c r="DR11" s="55">
        <v>175.35</v>
      </c>
      <c r="DS11" s="55">
        <v>26.177</v>
      </c>
      <c r="DT11" s="55">
        <v>31.654</v>
      </c>
      <c r="DU11" s="55">
        <v>17.902999999999999</v>
      </c>
      <c r="DV11" s="55">
        <v>283.26600000000002</v>
      </c>
      <c r="DW11" s="55">
        <v>27.558</v>
      </c>
      <c r="DX11" s="55">
        <v>4.633</v>
      </c>
      <c r="DY11" s="55">
        <v>22.925000000000001</v>
      </c>
      <c r="DZ11" s="55">
        <v>159.16900000000001</v>
      </c>
      <c r="EA11" s="55">
        <v>29.106000000000002</v>
      </c>
      <c r="EB11" s="55">
        <v>130.06299999999999</v>
      </c>
      <c r="EC11" s="55">
        <v>94.846000000000004</v>
      </c>
      <c r="ED11" s="55">
        <v>10.115</v>
      </c>
      <c r="EE11" s="55">
        <v>84.73</v>
      </c>
      <c r="EF11" s="55">
        <v>1.694</v>
      </c>
      <c r="EG11" s="55">
        <v>20.149999999999999</v>
      </c>
      <c r="EH11" s="55">
        <v>11.162000000000001</v>
      </c>
      <c r="EI11" s="55">
        <v>1.601</v>
      </c>
      <c r="EJ11" s="55">
        <v>7.3869999999999996</v>
      </c>
      <c r="EK11" s="55">
        <v>0</v>
      </c>
      <c r="EL11" s="55">
        <v>1628.5260000000001</v>
      </c>
      <c r="EM11" s="55">
        <v>1379.63</v>
      </c>
      <c r="EN11" s="55">
        <v>63.613999999999997</v>
      </c>
      <c r="EO11" s="55">
        <v>27.222000000000001</v>
      </c>
      <c r="EP11" s="55">
        <v>11.695</v>
      </c>
      <c r="EQ11" s="55">
        <v>4.0010000000000003</v>
      </c>
      <c r="ER11" s="55">
        <v>19.068000000000001</v>
      </c>
      <c r="ES11" s="55">
        <v>1.6279999999999999</v>
      </c>
      <c r="ET11" s="55">
        <v>1292.0619999999999</v>
      </c>
      <c r="EU11" s="55">
        <v>841.21400000000006</v>
      </c>
      <c r="EV11" s="55">
        <v>373.53699999999998</v>
      </c>
      <c r="EW11" s="55">
        <v>29.375</v>
      </c>
      <c r="EX11" s="55">
        <v>47.935000000000002</v>
      </c>
      <c r="EY11" s="55">
        <v>23.954000000000001</v>
      </c>
      <c r="EZ11" s="55">
        <v>248.89599999999999</v>
      </c>
      <c r="FA11" s="55">
        <v>20.274999999999999</v>
      </c>
      <c r="FB11" s="55">
        <v>2.5470000000000002</v>
      </c>
      <c r="FC11" s="55">
        <v>17.728000000000002</v>
      </c>
      <c r="FD11" s="55">
        <v>119.379</v>
      </c>
      <c r="FE11" s="55">
        <v>18.504000000000001</v>
      </c>
      <c r="FF11" s="55">
        <v>100.875</v>
      </c>
      <c r="FG11" s="55">
        <v>107.096</v>
      </c>
      <c r="FH11" s="55">
        <v>5.7469999999999999</v>
      </c>
      <c r="FI11" s="55">
        <v>101.349</v>
      </c>
      <c r="FJ11" s="55">
        <v>2.1459999999999999</v>
      </c>
      <c r="FK11" s="55">
        <v>0.85199999999999998</v>
      </c>
      <c r="FL11" s="55">
        <v>0.56699999999999995</v>
      </c>
      <c r="FM11" s="55">
        <v>0</v>
      </c>
      <c r="FN11" s="55">
        <v>0.28499999999999998</v>
      </c>
      <c r="FO11" s="55">
        <v>0</v>
      </c>
      <c r="FP11" s="55">
        <v>5637.1049999999996</v>
      </c>
      <c r="FQ11" s="55">
        <v>4756.6390000000001</v>
      </c>
      <c r="FR11" s="55">
        <v>165.97499999999999</v>
      </c>
      <c r="FS11" s="55">
        <v>73.552000000000007</v>
      </c>
      <c r="FT11" s="55">
        <v>35.216999999999999</v>
      </c>
      <c r="FU11" s="55">
        <v>10.988</v>
      </c>
      <c r="FV11" s="55">
        <v>38.237000000000002</v>
      </c>
      <c r="FW11" s="55">
        <v>7.9809999999999999</v>
      </c>
      <c r="FX11" s="55">
        <v>4501.9589999999998</v>
      </c>
      <c r="FY11" s="55">
        <v>2516.3409999999999</v>
      </c>
      <c r="FZ11" s="55">
        <v>853.101</v>
      </c>
      <c r="GA11" s="55">
        <v>167.72800000000001</v>
      </c>
      <c r="GB11" s="55">
        <v>964.78899999999999</v>
      </c>
      <c r="GC11" s="55">
        <v>88.704999999999998</v>
      </c>
      <c r="GD11" s="55">
        <v>793.19100000000003</v>
      </c>
      <c r="GE11" s="55">
        <v>51.908000000000001</v>
      </c>
      <c r="GF11" s="55">
        <v>7.9859999999999998</v>
      </c>
      <c r="GG11" s="55">
        <v>43.923000000000002</v>
      </c>
      <c r="GH11" s="55">
        <v>381.85300000000001</v>
      </c>
      <c r="GI11" s="55">
        <v>76.016000000000005</v>
      </c>
      <c r="GJ11" s="55">
        <v>305.83699999999999</v>
      </c>
      <c r="GK11" s="55">
        <v>351.49200000000002</v>
      </c>
      <c r="GL11" s="55">
        <v>41.68</v>
      </c>
      <c r="GM11" s="55">
        <v>309.81200000000001</v>
      </c>
      <c r="GN11" s="55">
        <v>7.9379999999999997</v>
      </c>
      <c r="GO11" s="55">
        <v>87.275000000000006</v>
      </c>
      <c r="GP11" s="55">
        <v>55.201999999999998</v>
      </c>
      <c r="GQ11" s="55">
        <v>3.9940000000000002</v>
      </c>
      <c r="GR11" s="55">
        <v>27.555</v>
      </c>
      <c r="GS11" s="55">
        <v>0.52300000000000002</v>
      </c>
    </row>
    <row r="12" spans="1:201">
      <c r="A12" s="9">
        <v>38869</v>
      </c>
      <c r="B12" s="55">
        <v>3498.893</v>
      </c>
      <c r="C12" s="55">
        <v>3054.93</v>
      </c>
      <c r="D12" s="55">
        <v>79.477999999999994</v>
      </c>
      <c r="E12" s="55">
        <v>29.146000000000001</v>
      </c>
      <c r="F12" s="55">
        <v>22.922999999999998</v>
      </c>
      <c r="G12" s="55">
        <v>6.8920000000000003</v>
      </c>
      <c r="H12" s="55">
        <v>14.391999999999999</v>
      </c>
      <c r="I12" s="55">
        <v>6.125</v>
      </c>
      <c r="J12" s="55">
        <v>2907.2469999999998</v>
      </c>
      <c r="K12" s="55">
        <v>1497.4069999999999</v>
      </c>
      <c r="L12" s="55">
        <v>367.23</v>
      </c>
      <c r="M12" s="55">
        <v>147.88300000000001</v>
      </c>
      <c r="N12" s="55">
        <v>894.72699999999998</v>
      </c>
      <c r="O12" s="55">
        <v>68.204999999999998</v>
      </c>
      <c r="P12" s="55">
        <v>356.488</v>
      </c>
      <c r="Q12" s="55">
        <v>11.861000000000001</v>
      </c>
      <c r="R12" s="55">
        <v>3.2559999999999998</v>
      </c>
      <c r="S12" s="55">
        <v>8.6039999999999992</v>
      </c>
      <c r="T12" s="55">
        <v>182.714</v>
      </c>
      <c r="U12" s="55">
        <v>47.386000000000003</v>
      </c>
      <c r="V12" s="55">
        <v>135.328</v>
      </c>
      <c r="W12" s="55">
        <v>156.28299999999999</v>
      </c>
      <c r="X12" s="55">
        <v>24.239000000000001</v>
      </c>
      <c r="Y12" s="55">
        <v>132.04300000000001</v>
      </c>
      <c r="Z12" s="55">
        <v>5.63</v>
      </c>
      <c r="AA12" s="55">
        <v>87.475999999999999</v>
      </c>
      <c r="AB12" s="55">
        <v>53.411000000000001</v>
      </c>
      <c r="AC12" s="55">
        <v>2.879</v>
      </c>
      <c r="AD12" s="55">
        <v>28.815999999999999</v>
      </c>
      <c r="AE12" s="55">
        <v>2.3690000000000002</v>
      </c>
      <c r="AF12" s="55">
        <v>964.62599999999998</v>
      </c>
      <c r="AG12" s="55">
        <v>727.221</v>
      </c>
      <c r="AH12" s="55">
        <v>34.56</v>
      </c>
      <c r="AI12" s="55">
        <v>16.399999999999999</v>
      </c>
      <c r="AJ12" s="55">
        <v>5.6920000000000002</v>
      </c>
      <c r="AK12" s="55">
        <v>1.274</v>
      </c>
      <c r="AL12" s="55">
        <v>8.9529999999999994</v>
      </c>
      <c r="AM12" s="55">
        <v>2.2400000000000002</v>
      </c>
      <c r="AN12" s="55">
        <v>679.61300000000006</v>
      </c>
      <c r="AO12" s="55">
        <v>452.94299999999998</v>
      </c>
      <c r="AP12" s="55">
        <v>174.542</v>
      </c>
      <c r="AQ12" s="55">
        <v>24.925000000000001</v>
      </c>
      <c r="AR12" s="55">
        <v>27.202999999999999</v>
      </c>
      <c r="AS12" s="55">
        <v>13.048</v>
      </c>
      <c r="AT12" s="55">
        <v>237.405</v>
      </c>
      <c r="AU12" s="55">
        <v>23.638999999999999</v>
      </c>
      <c r="AV12" s="55">
        <v>4.1189999999999998</v>
      </c>
      <c r="AW12" s="55">
        <v>19.52</v>
      </c>
      <c r="AX12" s="55">
        <v>131.52199999999999</v>
      </c>
      <c r="AY12" s="55">
        <v>21.158000000000001</v>
      </c>
      <c r="AZ12" s="55">
        <v>110.364</v>
      </c>
      <c r="BA12" s="55">
        <v>79.832999999999998</v>
      </c>
      <c r="BB12" s="55">
        <v>7.48</v>
      </c>
      <c r="BC12" s="55">
        <v>72.352999999999994</v>
      </c>
      <c r="BD12" s="55">
        <v>2.411</v>
      </c>
      <c r="BE12" s="55">
        <v>1256.9860000000001</v>
      </c>
      <c r="BF12" s="55">
        <v>1056.617</v>
      </c>
      <c r="BG12" s="55">
        <v>51.314</v>
      </c>
      <c r="BH12" s="55">
        <v>22.879000000000001</v>
      </c>
      <c r="BI12" s="55">
        <v>10.664999999999999</v>
      </c>
      <c r="BJ12" s="55">
        <v>1.579</v>
      </c>
      <c r="BK12" s="55">
        <v>14.363</v>
      </c>
      <c r="BL12" s="55">
        <v>1.8280000000000001</v>
      </c>
      <c r="BM12" s="55">
        <v>991.44399999999996</v>
      </c>
      <c r="BN12" s="55">
        <v>597.34</v>
      </c>
      <c r="BO12" s="55">
        <v>334.19299999999998</v>
      </c>
      <c r="BP12" s="55">
        <v>22.344999999999999</v>
      </c>
      <c r="BQ12" s="55">
        <v>37.566000000000003</v>
      </c>
      <c r="BR12" s="55">
        <v>13.859</v>
      </c>
      <c r="BS12" s="55">
        <v>200.369</v>
      </c>
      <c r="BT12" s="55">
        <v>15.776999999999999</v>
      </c>
      <c r="BU12" s="55">
        <v>1.274</v>
      </c>
      <c r="BV12" s="55">
        <v>14.504</v>
      </c>
      <c r="BW12" s="55">
        <v>93.855000000000004</v>
      </c>
      <c r="BX12" s="55">
        <v>14.574</v>
      </c>
      <c r="BY12" s="55">
        <v>79.281000000000006</v>
      </c>
      <c r="BZ12" s="55">
        <v>90.171999999999997</v>
      </c>
      <c r="CA12" s="55">
        <v>8.4619999999999997</v>
      </c>
      <c r="CB12" s="55">
        <v>81.709999999999994</v>
      </c>
      <c r="CC12" s="55">
        <v>0.56399999999999995</v>
      </c>
      <c r="CD12" s="55">
        <v>3034.8319999999999</v>
      </c>
      <c r="CE12" s="55">
        <v>2685.1759999999999</v>
      </c>
      <c r="CF12" s="55">
        <v>68.751999999999995</v>
      </c>
      <c r="CG12" s="55">
        <v>25.541</v>
      </c>
      <c r="CH12" s="55">
        <v>19.594000000000001</v>
      </c>
      <c r="CI12" s="55">
        <v>6.125</v>
      </c>
      <c r="CJ12" s="55">
        <v>12.256</v>
      </c>
      <c r="CK12" s="55">
        <v>5.2370000000000001</v>
      </c>
      <c r="CL12" s="55">
        <v>2557.2199999999998</v>
      </c>
      <c r="CM12" s="55">
        <v>1236.5340000000001</v>
      </c>
      <c r="CN12" s="55">
        <v>318.01299999999998</v>
      </c>
      <c r="CO12" s="55">
        <v>132.46100000000001</v>
      </c>
      <c r="CP12" s="55">
        <v>870.21199999999999</v>
      </c>
      <c r="CQ12" s="55">
        <v>59.204000000000001</v>
      </c>
      <c r="CR12" s="55">
        <v>262.18</v>
      </c>
      <c r="CS12" s="55">
        <v>6.5810000000000004</v>
      </c>
      <c r="CT12" s="55">
        <v>2.3250000000000002</v>
      </c>
      <c r="CU12" s="55">
        <v>4.2560000000000002</v>
      </c>
      <c r="CV12" s="55">
        <v>115.84699999999999</v>
      </c>
      <c r="CW12" s="55">
        <v>33.036000000000001</v>
      </c>
      <c r="CX12" s="55">
        <v>82.811000000000007</v>
      </c>
      <c r="CY12" s="55">
        <v>135.03</v>
      </c>
      <c r="CZ12" s="55">
        <v>20.71</v>
      </c>
      <c r="DA12" s="55">
        <v>114.32</v>
      </c>
      <c r="DB12" s="55">
        <v>4.7229999999999999</v>
      </c>
      <c r="DC12" s="55">
        <v>68.731999999999999</v>
      </c>
      <c r="DD12" s="55">
        <v>42.009</v>
      </c>
      <c r="DE12" s="55">
        <v>2.125</v>
      </c>
      <c r="DF12" s="55">
        <v>22.228000000000002</v>
      </c>
      <c r="DG12" s="55">
        <v>2.3690000000000002</v>
      </c>
      <c r="DH12" s="55">
        <v>1048.6199999999999</v>
      </c>
      <c r="DI12" s="55">
        <v>770.92100000000005</v>
      </c>
      <c r="DJ12" s="55">
        <v>32.780999999999999</v>
      </c>
      <c r="DK12" s="55">
        <v>14.634</v>
      </c>
      <c r="DL12" s="55">
        <v>5.194</v>
      </c>
      <c r="DM12" s="55">
        <v>1.851</v>
      </c>
      <c r="DN12" s="55">
        <v>8.9</v>
      </c>
      <c r="DO12" s="55">
        <v>2.202</v>
      </c>
      <c r="DP12" s="55">
        <v>720.48500000000001</v>
      </c>
      <c r="DQ12" s="55">
        <v>474.59699999999998</v>
      </c>
      <c r="DR12" s="55">
        <v>177.80099999999999</v>
      </c>
      <c r="DS12" s="55">
        <v>28.873999999999999</v>
      </c>
      <c r="DT12" s="55">
        <v>39.213000000000001</v>
      </c>
      <c r="DU12" s="55">
        <v>17.655000000000001</v>
      </c>
      <c r="DV12" s="55">
        <v>277.69900000000001</v>
      </c>
      <c r="DW12" s="55">
        <v>25.870999999999999</v>
      </c>
      <c r="DX12" s="55">
        <v>4.8150000000000004</v>
      </c>
      <c r="DY12" s="55">
        <v>21.056999999999999</v>
      </c>
      <c r="DZ12" s="55">
        <v>160.93799999999999</v>
      </c>
      <c r="EA12" s="55">
        <v>28.806999999999999</v>
      </c>
      <c r="EB12" s="55">
        <v>132.131</v>
      </c>
      <c r="EC12" s="55">
        <v>88.114999999999995</v>
      </c>
      <c r="ED12" s="55">
        <v>9.7479999999999993</v>
      </c>
      <c r="EE12" s="55">
        <v>78.367000000000004</v>
      </c>
      <c r="EF12" s="55">
        <v>2.774</v>
      </c>
      <c r="EG12" s="55">
        <v>17.048999999999999</v>
      </c>
      <c r="EH12" s="55">
        <v>9.9350000000000005</v>
      </c>
      <c r="EI12" s="55">
        <v>0.754</v>
      </c>
      <c r="EJ12" s="55">
        <v>6.36</v>
      </c>
      <c r="EK12" s="55">
        <v>0</v>
      </c>
      <c r="EL12" s="55">
        <v>1637.0530000000001</v>
      </c>
      <c r="EM12" s="55">
        <v>1382.671</v>
      </c>
      <c r="EN12" s="55">
        <v>63.817999999999998</v>
      </c>
      <c r="EO12" s="55">
        <v>28.25</v>
      </c>
      <c r="EP12" s="55">
        <v>14.492000000000001</v>
      </c>
      <c r="EQ12" s="55">
        <v>1.768</v>
      </c>
      <c r="ER12" s="55">
        <v>16.553000000000001</v>
      </c>
      <c r="ES12" s="55">
        <v>2.7549999999999999</v>
      </c>
      <c r="ET12" s="55">
        <v>1300.5989999999999</v>
      </c>
      <c r="EU12" s="55">
        <v>836.55899999999997</v>
      </c>
      <c r="EV12" s="55">
        <v>380.15</v>
      </c>
      <c r="EW12" s="55">
        <v>33.819000000000003</v>
      </c>
      <c r="EX12" s="55">
        <v>50.072000000000003</v>
      </c>
      <c r="EY12" s="55">
        <v>18.253</v>
      </c>
      <c r="EZ12" s="55">
        <v>254.38300000000001</v>
      </c>
      <c r="FA12" s="55">
        <v>18.824999999999999</v>
      </c>
      <c r="FB12" s="55">
        <v>1.51</v>
      </c>
      <c r="FC12" s="55">
        <v>17.315999999999999</v>
      </c>
      <c r="FD12" s="55">
        <v>131.30600000000001</v>
      </c>
      <c r="FE12" s="55">
        <v>21.274999999999999</v>
      </c>
      <c r="FF12" s="55">
        <v>110.03100000000001</v>
      </c>
      <c r="FG12" s="55">
        <v>103.143</v>
      </c>
      <c r="FH12" s="55">
        <v>9.7240000000000002</v>
      </c>
      <c r="FI12" s="55">
        <v>93.42</v>
      </c>
      <c r="FJ12" s="55">
        <v>1.1080000000000001</v>
      </c>
      <c r="FK12" s="55">
        <v>1.6950000000000001</v>
      </c>
      <c r="FL12" s="55">
        <v>1.4670000000000001</v>
      </c>
      <c r="FM12" s="55">
        <v>0</v>
      </c>
      <c r="FN12" s="55">
        <v>0.22800000000000001</v>
      </c>
      <c r="FO12" s="55">
        <v>0</v>
      </c>
      <c r="FP12" s="55">
        <v>5720.5060000000003</v>
      </c>
      <c r="FQ12" s="55">
        <v>4838.768</v>
      </c>
      <c r="FR12" s="55">
        <v>165.351</v>
      </c>
      <c r="FS12" s="55">
        <v>68.424999999999997</v>
      </c>
      <c r="FT12" s="55">
        <v>39.279000000000003</v>
      </c>
      <c r="FU12" s="55">
        <v>9.7449999999999992</v>
      </c>
      <c r="FV12" s="55">
        <v>37.709000000000003</v>
      </c>
      <c r="FW12" s="55">
        <v>10.193</v>
      </c>
      <c r="FX12" s="55">
        <v>4578.3040000000001</v>
      </c>
      <c r="FY12" s="55">
        <v>2547.6889999999999</v>
      </c>
      <c r="FZ12" s="55">
        <v>875.96500000000003</v>
      </c>
      <c r="GA12" s="55">
        <v>195.154</v>
      </c>
      <c r="GB12" s="55">
        <v>959.49599999999998</v>
      </c>
      <c r="GC12" s="55">
        <v>95.113</v>
      </c>
      <c r="GD12" s="55">
        <v>794.26199999999994</v>
      </c>
      <c r="GE12" s="55">
        <v>51.277000000000001</v>
      </c>
      <c r="GF12" s="55">
        <v>8.6489999999999991</v>
      </c>
      <c r="GG12" s="55">
        <v>42.628</v>
      </c>
      <c r="GH12" s="55">
        <v>408.09100000000001</v>
      </c>
      <c r="GI12" s="55">
        <v>83.117999999999995</v>
      </c>
      <c r="GJ12" s="55">
        <v>324.97300000000001</v>
      </c>
      <c r="GK12" s="55">
        <v>326.28800000000001</v>
      </c>
      <c r="GL12" s="55">
        <v>40.182000000000002</v>
      </c>
      <c r="GM12" s="55">
        <v>286.10700000000003</v>
      </c>
      <c r="GN12" s="55">
        <v>8.6050000000000004</v>
      </c>
      <c r="GO12" s="55">
        <v>87.475999999999999</v>
      </c>
      <c r="GP12" s="55">
        <v>53.411000000000001</v>
      </c>
      <c r="GQ12" s="55">
        <v>2.879</v>
      </c>
      <c r="GR12" s="55">
        <v>28.815999999999999</v>
      </c>
      <c r="GS12" s="55">
        <v>2.3690000000000002</v>
      </c>
    </row>
    <row r="13" spans="1:201">
      <c r="A13" s="9">
        <v>39234</v>
      </c>
      <c r="B13" s="55">
        <v>3577.3009999999999</v>
      </c>
      <c r="C13" s="55">
        <v>3111.4009999999998</v>
      </c>
      <c r="D13" s="55">
        <v>75.325000000000003</v>
      </c>
      <c r="E13" s="55">
        <v>28.786999999999999</v>
      </c>
      <c r="F13" s="55">
        <v>22.855</v>
      </c>
      <c r="G13" s="55">
        <v>4.9870000000000001</v>
      </c>
      <c r="H13" s="55">
        <v>13.006</v>
      </c>
      <c r="I13" s="55">
        <v>5.69</v>
      </c>
      <c r="J13" s="55">
        <v>2971.471</v>
      </c>
      <c r="K13" s="55">
        <v>1572.9580000000001</v>
      </c>
      <c r="L13" s="55">
        <v>374.31</v>
      </c>
      <c r="M13" s="55">
        <v>141.767</v>
      </c>
      <c r="N13" s="55">
        <v>882.43700000000001</v>
      </c>
      <c r="O13" s="55">
        <v>64.605999999999995</v>
      </c>
      <c r="P13" s="55">
        <v>369.04500000000002</v>
      </c>
      <c r="Q13" s="55">
        <v>7.5540000000000003</v>
      </c>
      <c r="R13" s="55">
        <v>1.2569999999999999</v>
      </c>
      <c r="S13" s="55">
        <v>6.2969999999999997</v>
      </c>
      <c r="T13" s="55">
        <v>184.58500000000001</v>
      </c>
      <c r="U13" s="55">
        <v>48.511000000000003</v>
      </c>
      <c r="V13" s="55">
        <v>136.07300000000001</v>
      </c>
      <c r="W13" s="55">
        <v>171.36</v>
      </c>
      <c r="X13" s="55">
        <v>31.696000000000002</v>
      </c>
      <c r="Y13" s="55">
        <v>139.66300000000001</v>
      </c>
      <c r="Z13" s="55">
        <v>5.5460000000000003</v>
      </c>
      <c r="AA13" s="55">
        <v>96.853999999999999</v>
      </c>
      <c r="AB13" s="55">
        <v>56.543999999999997</v>
      </c>
      <c r="AC13" s="55">
        <v>3.2679999999999998</v>
      </c>
      <c r="AD13" s="55">
        <v>33.345999999999997</v>
      </c>
      <c r="AE13" s="55">
        <v>3.6960000000000002</v>
      </c>
      <c r="AF13" s="55">
        <v>976.38699999999994</v>
      </c>
      <c r="AG13" s="55">
        <v>718.29700000000003</v>
      </c>
      <c r="AH13" s="55">
        <v>35.603999999999999</v>
      </c>
      <c r="AI13" s="55">
        <v>18.606000000000002</v>
      </c>
      <c r="AJ13" s="55">
        <v>7.9850000000000003</v>
      </c>
      <c r="AK13" s="55">
        <v>1.7350000000000001</v>
      </c>
      <c r="AL13" s="55">
        <v>6.0069999999999997</v>
      </c>
      <c r="AM13" s="55">
        <v>1.2709999999999999</v>
      </c>
      <c r="AN13" s="55">
        <v>672.11099999999999</v>
      </c>
      <c r="AO13" s="55">
        <v>450.41500000000002</v>
      </c>
      <c r="AP13" s="55">
        <v>183.32400000000001</v>
      </c>
      <c r="AQ13" s="55">
        <v>15.007</v>
      </c>
      <c r="AR13" s="55">
        <v>23.364000000000001</v>
      </c>
      <c r="AS13" s="55">
        <v>10.583</v>
      </c>
      <c r="AT13" s="55">
        <v>258.08999999999997</v>
      </c>
      <c r="AU13" s="55">
        <v>18.914999999999999</v>
      </c>
      <c r="AV13" s="55">
        <v>2.3820000000000001</v>
      </c>
      <c r="AW13" s="55">
        <v>16.533000000000001</v>
      </c>
      <c r="AX13" s="55">
        <v>150.94399999999999</v>
      </c>
      <c r="AY13" s="55">
        <v>26.513000000000002</v>
      </c>
      <c r="AZ13" s="55">
        <v>124.431</v>
      </c>
      <c r="BA13" s="55">
        <v>86.575000000000003</v>
      </c>
      <c r="BB13" s="55">
        <v>10.542999999999999</v>
      </c>
      <c r="BC13" s="55">
        <v>76.033000000000001</v>
      </c>
      <c r="BD13" s="55">
        <v>1.6559999999999999</v>
      </c>
      <c r="BE13" s="55">
        <v>1271.1030000000001</v>
      </c>
      <c r="BF13" s="55">
        <v>1068.0039999999999</v>
      </c>
      <c r="BG13" s="55">
        <v>44.573999999999998</v>
      </c>
      <c r="BH13" s="55">
        <v>20.177</v>
      </c>
      <c r="BI13" s="55">
        <v>7.9459999999999997</v>
      </c>
      <c r="BJ13" s="55">
        <v>2.1459999999999999</v>
      </c>
      <c r="BK13" s="55">
        <v>12.9</v>
      </c>
      <c r="BL13" s="55">
        <v>1.4059999999999999</v>
      </c>
      <c r="BM13" s="55">
        <v>1009.283</v>
      </c>
      <c r="BN13" s="55">
        <v>605.59</v>
      </c>
      <c r="BO13" s="55">
        <v>348.19900000000001</v>
      </c>
      <c r="BP13" s="55">
        <v>20.062999999999999</v>
      </c>
      <c r="BQ13" s="55">
        <v>35.432000000000002</v>
      </c>
      <c r="BR13" s="55">
        <v>14.146000000000001</v>
      </c>
      <c r="BS13" s="55">
        <v>203.1</v>
      </c>
      <c r="BT13" s="55">
        <v>17.289000000000001</v>
      </c>
      <c r="BU13" s="55">
        <v>1.825</v>
      </c>
      <c r="BV13" s="55">
        <v>15.464</v>
      </c>
      <c r="BW13" s="55">
        <v>100.023</v>
      </c>
      <c r="BX13" s="55">
        <v>14.079000000000001</v>
      </c>
      <c r="BY13" s="55">
        <v>85.944000000000003</v>
      </c>
      <c r="BZ13" s="55">
        <v>85.665999999999997</v>
      </c>
      <c r="CA13" s="55">
        <v>5.8540000000000001</v>
      </c>
      <c r="CB13" s="55">
        <v>79.811999999999998</v>
      </c>
      <c r="CC13" s="55">
        <v>0.122</v>
      </c>
      <c r="CD13" s="55">
        <v>3097.0010000000002</v>
      </c>
      <c r="CE13" s="55">
        <v>2730.5349999999999</v>
      </c>
      <c r="CF13" s="55">
        <v>65.370999999999995</v>
      </c>
      <c r="CG13" s="55">
        <v>24.251999999999999</v>
      </c>
      <c r="CH13" s="55">
        <v>19.86</v>
      </c>
      <c r="CI13" s="55">
        <v>4.6539999999999999</v>
      </c>
      <c r="CJ13" s="55">
        <v>11.927</v>
      </c>
      <c r="CK13" s="55">
        <v>4.6769999999999996</v>
      </c>
      <c r="CL13" s="55">
        <v>2608.9929999999999</v>
      </c>
      <c r="CM13" s="55">
        <v>1292.8699999999999</v>
      </c>
      <c r="CN13" s="55">
        <v>323.71699999999998</v>
      </c>
      <c r="CO13" s="55">
        <v>126.014</v>
      </c>
      <c r="CP13" s="55">
        <v>866.39200000000005</v>
      </c>
      <c r="CQ13" s="55">
        <v>56.171999999999997</v>
      </c>
      <c r="CR13" s="55">
        <v>269.61099999999999</v>
      </c>
      <c r="CS13" s="55">
        <v>3.4540000000000002</v>
      </c>
      <c r="CT13" s="55">
        <v>0.61399999999999999</v>
      </c>
      <c r="CU13" s="55">
        <v>2.8410000000000002</v>
      </c>
      <c r="CV13" s="55">
        <v>111.77800000000001</v>
      </c>
      <c r="CW13" s="55">
        <v>32.860999999999997</v>
      </c>
      <c r="CX13" s="55">
        <v>78.915999999999997</v>
      </c>
      <c r="CY13" s="55">
        <v>149.67400000000001</v>
      </c>
      <c r="CZ13" s="55">
        <v>28.734999999999999</v>
      </c>
      <c r="DA13" s="55">
        <v>120.93899999999999</v>
      </c>
      <c r="DB13" s="55">
        <v>4.7050000000000001</v>
      </c>
      <c r="DC13" s="55">
        <v>74.442999999999998</v>
      </c>
      <c r="DD13" s="55">
        <v>42.110999999999997</v>
      </c>
      <c r="DE13" s="55">
        <v>2.484</v>
      </c>
      <c r="DF13" s="55">
        <v>26.738</v>
      </c>
      <c r="DG13" s="55">
        <v>3.11</v>
      </c>
      <c r="DH13" s="55">
        <v>1051.4860000000001</v>
      </c>
      <c r="DI13" s="55">
        <v>756.18499999999995</v>
      </c>
      <c r="DJ13" s="55">
        <v>33.561999999999998</v>
      </c>
      <c r="DK13" s="55">
        <v>17.545999999999999</v>
      </c>
      <c r="DL13" s="55">
        <v>7.02</v>
      </c>
      <c r="DM13" s="55">
        <v>2.0670000000000002</v>
      </c>
      <c r="DN13" s="55">
        <v>5.2089999999999996</v>
      </c>
      <c r="DO13" s="55">
        <v>1.72</v>
      </c>
      <c r="DP13" s="55">
        <v>708.47199999999998</v>
      </c>
      <c r="DQ13" s="55">
        <v>482.714</v>
      </c>
      <c r="DR13" s="55">
        <v>174.739</v>
      </c>
      <c r="DS13" s="55">
        <v>23.672000000000001</v>
      </c>
      <c r="DT13" s="55">
        <v>27.347000000000001</v>
      </c>
      <c r="DU13" s="55">
        <v>14.151</v>
      </c>
      <c r="DV13" s="55">
        <v>295.30099999999999</v>
      </c>
      <c r="DW13" s="55">
        <v>20.212</v>
      </c>
      <c r="DX13" s="55">
        <v>3.0259999999999998</v>
      </c>
      <c r="DY13" s="55">
        <v>17.187000000000001</v>
      </c>
      <c r="DZ13" s="55">
        <v>181.88</v>
      </c>
      <c r="EA13" s="55">
        <v>36.713999999999999</v>
      </c>
      <c r="EB13" s="55">
        <v>145.166</v>
      </c>
      <c r="EC13" s="55">
        <v>90.799000000000007</v>
      </c>
      <c r="ED13" s="55">
        <v>11.37</v>
      </c>
      <c r="EE13" s="55">
        <v>79.429000000000002</v>
      </c>
      <c r="EF13" s="55">
        <v>2.41</v>
      </c>
      <c r="EG13" s="55">
        <v>20.222000000000001</v>
      </c>
      <c r="EH13" s="55">
        <v>13.302</v>
      </c>
      <c r="EI13" s="55">
        <v>0.54</v>
      </c>
      <c r="EJ13" s="55">
        <v>5.7949999999999999</v>
      </c>
      <c r="EK13" s="55">
        <v>0.58599999999999997</v>
      </c>
      <c r="EL13" s="55">
        <v>1676.3040000000001</v>
      </c>
      <c r="EM13" s="55">
        <v>1410.981</v>
      </c>
      <c r="EN13" s="55">
        <v>56.57</v>
      </c>
      <c r="EO13" s="55">
        <v>25.771999999999998</v>
      </c>
      <c r="EP13" s="55">
        <v>11.906000000000001</v>
      </c>
      <c r="EQ13" s="55">
        <v>2.1459999999999999</v>
      </c>
      <c r="ER13" s="55">
        <v>14.776999999999999</v>
      </c>
      <c r="ES13" s="55">
        <v>1.9690000000000001</v>
      </c>
      <c r="ET13" s="55">
        <v>1335.3989999999999</v>
      </c>
      <c r="EU13" s="55">
        <v>853.37800000000004</v>
      </c>
      <c r="EV13" s="55">
        <v>407.37599999999998</v>
      </c>
      <c r="EW13" s="55">
        <v>27.151</v>
      </c>
      <c r="EX13" s="55">
        <v>47.494</v>
      </c>
      <c r="EY13" s="55">
        <v>19.012</v>
      </c>
      <c r="EZ13" s="55">
        <v>265.32299999999998</v>
      </c>
      <c r="FA13" s="55">
        <v>20.091000000000001</v>
      </c>
      <c r="FB13" s="55">
        <v>1.825</v>
      </c>
      <c r="FC13" s="55">
        <v>18.265999999999998</v>
      </c>
      <c r="FD13" s="55">
        <v>141.89400000000001</v>
      </c>
      <c r="FE13" s="55">
        <v>19.527999999999999</v>
      </c>
      <c r="FF13" s="55">
        <v>122.366</v>
      </c>
      <c r="FG13" s="55">
        <v>103.128</v>
      </c>
      <c r="FH13" s="55">
        <v>7.9889999999999999</v>
      </c>
      <c r="FI13" s="55">
        <v>95.14</v>
      </c>
      <c r="FJ13" s="55">
        <v>0.20899999999999999</v>
      </c>
      <c r="FK13" s="55">
        <v>2.1890000000000001</v>
      </c>
      <c r="FL13" s="55">
        <v>1.131</v>
      </c>
      <c r="FM13" s="55">
        <v>0.24399999999999999</v>
      </c>
      <c r="FN13" s="55">
        <v>0.81399999999999995</v>
      </c>
      <c r="FO13" s="55">
        <v>0</v>
      </c>
      <c r="FP13" s="55">
        <v>5824.7920000000004</v>
      </c>
      <c r="FQ13" s="55">
        <v>4897.7020000000002</v>
      </c>
      <c r="FR13" s="55">
        <v>155.50299999999999</v>
      </c>
      <c r="FS13" s="55">
        <v>67.569999999999993</v>
      </c>
      <c r="FT13" s="55">
        <v>38.786000000000001</v>
      </c>
      <c r="FU13" s="55">
        <v>8.8670000000000009</v>
      </c>
      <c r="FV13" s="55">
        <v>31.913</v>
      </c>
      <c r="FW13" s="55">
        <v>8.3670000000000009</v>
      </c>
      <c r="FX13" s="55">
        <v>4652.8639999999996</v>
      </c>
      <c r="FY13" s="55">
        <v>2628.9630000000002</v>
      </c>
      <c r="FZ13" s="55">
        <v>905.83199999999999</v>
      </c>
      <c r="GA13" s="55">
        <v>176.83699999999999</v>
      </c>
      <c r="GB13" s="55">
        <v>941.23299999999995</v>
      </c>
      <c r="GC13" s="55">
        <v>89.334999999999994</v>
      </c>
      <c r="GD13" s="55">
        <v>830.23500000000001</v>
      </c>
      <c r="GE13" s="55">
        <v>43.758000000000003</v>
      </c>
      <c r="GF13" s="55">
        <v>5.4649999999999999</v>
      </c>
      <c r="GG13" s="55">
        <v>38.293999999999997</v>
      </c>
      <c r="GH13" s="55">
        <v>435.55200000000002</v>
      </c>
      <c r="GI13" s="55">
        <v>89.102999999999994</v>
      </c>
      <c r="GJ13" s="55">
        <v>346.44799999999998</v>
      </c>
      <c r="GK13" s="55">
        <v>343.601</v>
      </c>
      <c r="GL13" s="55">
        <v>48.093000000000004</v>
      </c>
      <c r="GM13" s="55">
        <v>295.50799999999998</v>
      </c>
      <c r="GN13" s="55">
        <v>7.3239999999999998</v>
      </c>
      <c r="GO13" s="55">
        <v>96.853999999999999</v>
      </c>
      <c r="GP13" s="55">
        <v>56.543999999999997</v>
      </c>
      <c r="GQ13" s="55">
        <v>3.2679999999999998</v>
      </c>
      <c r="GR13" s="55">
        <v>33.345999999999997</v>
      </c>
      <c r="GS13" s="55">
        <v>3.6960000000000002</v>
      </c>
    </row>
    <row r="14" spans="1:201">
      <c r="A14" s="9">
        <v>39600</v>
      </c>
      <c r="B14" s="55">
        <v>3671.5859999999998</v>
      </c>
      <c r="C14" s="55">
        <v>3198.462</v>
      </c>
      <c r="D14" s="55">
        <v>82.838999999999999</v>
      </c>
      <c r="E14" s="55">
        <v>30.36</v>
      </c>
      <c r="F14" s="55">
        <v>30.157</v>
      </c>
      <c r="G14" s="55">
        <v>6.3840000000000003</v>
      </c>
      <c r="H14" s="55">
        <v>8.5609999999999999</v>
      </c>
      <c r="I14" s="55">
        <v>7.3760000000000003</v>
      </c>
      <c r="J14" s="55">
        <v>3052.672</v>
      </c>
      <c r="K14" s="55">
        <v>1607.85</v>
      </c>
      <c r="L14" s="55">
        <v>393.98200000000003</v>
      </c>
      <c r="M14" s="55">
        <v>148.08799999999999</v>
      </c>
      <c r="N14" s="55">
        <v>902.75300000000004</v>
      </c>
      <c r="O14" s="55">
        <v>62.951000000000001</v>
      </c>
      <c r="P14" s="55">
        <v>374.11799999999999</v>
      </c>
      <c r="Q14" s="55">
        <v>10.34</v>
      </c>
      <c r="R14" s="55">
        <v>2.0249999999999999</v>
      </c>
      <c r="S14" s="55">
        <v>8.3149999999999995</v>
      </c>
      <c r="T14" s="55">
        <v>192.85</v>
      </c>
      <c r="U14" s="55">
        <v>61.753999999999998</v>
      </c>
      <c r="V14" s="55">
        <v>131.096</v>
      </c>
      <c r="W14" s="55">
        <v>165.255</v>
      </c>
      <c r="X14" s="55">
        <v>32.42</v>
      </c>
      <c r="Y14" s="55">
        <v>132.83500000000001</v>
      </c>
      <c r="Z14" s="55">
        <v>5.673</v>
      </c>
      <c r="AA14" s="55">
        <v>99.007000000000005</v>
      </c>
      <c r="AB14" s="55">
        <v>64.861999999999995</v>
      </c>
      <c r="AC14" s="55">
        <v>2.3050000000000002</v>
      </c>
      <c r="AD14" s="55">
        <v>29.332999999999998</v>
      </c>
      <c r="AE14" s="55">
        <v>2.508</v>
      </c>
      <c r="AF14" s="55">
        <v>998.55899999999997</v>
      </c>
      <c r="AG14" s="55">
        <v>735.37699999999995</v>
      </c>
      <c r="AH14" s="55">
        <v>33.729999999999997</v>
      </c>
      <c r="AI14" s="55">
        <v>18.382999999999999</v>
      </c>
      <c r="AJ14" s="55">
        <v>5.3710000000000004</v>
      </c>
      <c r="AK14" s="55">
        <v>2.5779999999999998</v>
      </c>
      <c r="AL14" s="55">
        <v>5.0389999999999997</v>
      </c>
      <c r="AM14" s="55">
        <v>2.36</v>
      </c>
      <c r="AN14" s="55">
        <v>688.25199999999995</v>
      </c>
      <c r="AO14" s="55">
        <v>473.053</v>
      </c>
      <c r="AP14" s="55">
        <v>176.714</v>
      </c>
      <c r="AQ14" s="55">
        <v>16.937000000000001</v>
      </c>
      <c r="AR14" s="55">
        <v>21.547999999999998</v>
      </c>
      <c r="AS14" s="55">
        <v>13.395</v>
      </c>
      <c r="AT14" s="55">
        <v>263.18200000000002</v>
      </c>
      <c r="AU14" s="55">
        <v>18.398</v>
      </c>
      <c r="AV14" s="55">
        <v>1.9450000000000001</v>
      </c>
      <c r="AW14" s="55">
        <v>16.452999999999999</v>
      </c>
      <c r="AX14" s="55">
        <v>164.18600000000001</v>
      </c>
      <c r="AY14" s="55">
        <v>28.254000000000001</v>
      </c>
      <c r="AZ14" s="55">
        <v>135.93299999999999</v>
      </c>
      <c r="BA14" s="55">
        <v>77.078999999999994</v>
      </c>
      <c r="BB14" s="55">
        <v>8.5950000000000006</v>
      </c>
      <c r="BC14" s="55">
        <v>68.483999999999995</v>
      </c>
      <c r="BD14" s="55">
        <v>3.5190000000000001</v>
      </c>
      <c r="BE14" s="55">
        <v>1285.7670000000001</v>
      </c>
      <c r="BF14" s="55">
        <v>1084.2429999999999</v>
      </c>
      <c r="BG14" s="55">
        <v>45.652000000000001</v>
      </c>
      <c r="BH14" s="55">
        <v>22.532</v>
      </c>
      <c r="BI14" s="55">
        <v>8.327</v>
      </c>
      <c r="BJ14" s="55">
        <v>1.857</v>
      </c>
      <c r="BK14" s="55">
        <v>11.946999999999999</v>
      </c>
      <c r="BL14" s="55">
        <v>0.98899999999999999</v>
      </c>
      <c r="BM14" s="55">
        <v>1019.514</v>
      </c>
      <c r="BN14" s="55">
        <v>629.91999999999996</v>
      </c>
      <c r="BO14" s="55">
        <v>335.30099999999999</v>
      </c>
      <c r="BP14" s="55">
        <v>23.047000000000001</v>
      </c>
      <c r="BQ14" s="55">
        <v>31.245999999999999</v>
      </c>
      <c r="BR14" s="55">
        <v>19.077000000000002</v>
      </c>
      <c r="BS14" s="55">
        <v>201.524</v>
      </c>
      <c r="BT14" s="55">
        <v>13.032999999999999</v>
      </c>
      <c r="BU14" s="55">
        <v>1.9450000000000001</v>
      </c>
      <c r="BV14" s="55">
        <v>11.087</v>
      </c>
      <c r="BW14" s="55">
        <v>106.5</v>
      </c>
      <c r="BX14" s="55">
        <v>14.769</v>
      </c>
      <c r="BY14" s="55">
        <v>91.730999999999995</v>
      </c>
      <c r="BZ14" s="55">
        <v>81.5</v>
      </c>
      <c r="CA14" s="55">
        <v>4.3330000000000002</v>
      </c>
      <c r="CB14" s="55">
        <v>77.167000000000002</v>
      </c>
      <c r="CC14" s="55">
        <v>0.49099999999999999</v>
      </c>
      <c r="CD14" s="55">
        <v>3176.8159999999998</v>
      </c>
      <c r="CE14" s="55">
        <v>2805.886</v>
      </c>
      <c r="CF14" s="55">
        <v>71.831999999999994</v>
      </c>
      <c r="CG14" s="55">
        <v>26.416</v>
      </c>
      <c r="CH14" s="55">
        <v>25.443999999999999</v>
      </c>
      <c r="CI14" s="55">
        <v>5.9930000000000003</v>
      </c>
      <c r="CJ14" s="55">
        <v>7.101</v>
      </c>
      <c r="CK14" s="55">
        <v>6.8780000000000001</v>
      </c>
      <c r="CL14" s="55">
        <v>2678.913</v>
      </c>
      <c r="CM14" s="55">
        <v>1327.7629999999999</v>
      </c>
      <c r="CN14" s="55">
        <v>334.97899999999998</v>
      </c>
      <c r="CO14" s="55">
        <v>132.11099999999999</v>
      </c>
      <c r="CP14" s="55">
        <v>884.06</v>
      </c>
      <c r="CQ14" s="55">
        <v>55.140999999999998</v>
      </c>
      <c r="CR14" s="55">
        <v>271.923</v>
      </c>
      <c r="CS14" s="55">
        <v>6.27</v>
      </c>
      <c r="CT14" s="55">
        <v>1.4490000000000001</v>
      </c>
      <c r="CU14" s="55">
        <v>4.8220000000000001</v>
      </c>
      <c r="CV14" s="55">
        <v>116.428</v>
      </c>
      <c r="CW14" s="55">
        <v>39.92</v>
      </c>
      <c r="CX14" s="55">
        <v>76.507999999999996</v>
      </c>
      <c r="CY14" s="55">
        <v>144.82499999999999</v>
      </c>
      <c r="CZ14" s="55">
        <v>26.311</v>
      </c>
      <c r="DA14" s="55">
        <v>118.514</v>
      </c>
      <c r="DB14" s="55">
        <v>4.4000000000000004</v>
      </c>
      <c r="DC14" s="55">
        <v>75.445999999999998</v>
      </c>
      <c r="DD14" s="55">
        <v>50.456000000000003</v>
      </c>
      <c r="DE14" s="55">
        <v>2.0779999999999998</v>
      </c>
      <c r="DF14" s="55">
        <v>20.802</v>
      </c>
      <c r="DG14" s="55">
        <v>2.109</v>
      </c>
      <c r="DH14" s="55">
        <v>1079.8530000000001</v>
      </c>
      <c r="DI14" s="55">
        <v>787.27200000000005</v>
      </c>
      <c r="DJ14" s="55">
        <v>36.725999999999999</v>
      </c>
      <c r="DK14" s="55">
        <v>18.425999999999998</v>
      </c>
      <c r="DL14" s="55">
        <v>7.5069999999999997</v>
      </c>
      <c r="DM14" s="55">
        <v>2.13</v>
      </c>
      <c r="DN14" s="55">
        <v>6.0570000000000004</v>
      </c>
      <c r="DO14" s="55">
        <v>2.6070000000000002</v>
      </c>
      <c r="DP14" s="55">
        <v>734.46400000000006</v>
      </c>
      <c r="DQ14" s="55">
        <v>495.14100000000002</v>
      </c>
      <c r="DR14" s="55">
        <v>186.96600000000001</v>
      </c>
      <c r="DS14" s="55">
        <v>23.143000000000001</v>
      </c>
      <c r="DT14" s="55">
        <v>29.213000000000001</v>
      </c>
      <c r="DU14" s="55">
        <v>16.082000000000001</v>
      </c>
      <c r="DV14" s="55">
        <v>292.58100000000002</v>
      </c>
      <c r="DW14" s="55">
        <v>18.364999999999998</v>
      </c>
      <c r="DX14" s="55">
        <v>1.8009999999999999</v>
      </c>
      <c r="DY14" s="55">
        <v>16.564</v>
      </c>
      <c r="DZ14" s="55">
        <v>184.68</v>
      </c>
      <c r="EA14" s="55">
        <v>39.573</v>
      </c>
      <c r="EB14" s="55">
        <v>145.10599999999999</v>
      </c>
      <c r="EC14" s="55">
        <v>85.475999999999999</v>
      </c>
      <c r="ED14" s="55">
        <v>13.942</v>
      </c>
      <c r="EE14" s="55">
        <v>71.534000000000006</v>
      </c>
      <c r="EF14" s="55">
        <v>4.0609999999999999</v>
      </c>
      <c r="EG14" s="55">
        <v>18.745999999999999</v>
      </c>
      <c r="EH14" s="55">
        <v>12.574</v>
      </c>
      <c r="EI14" s="55">
        <v>0.22700000000000001</v>
      </c>
      <c r="EJ14" s="55">
        <v>5.9459999999999997</v>
      </c>
      <c r="EK14" s="55">
        <v>0</v>
      </c>
      <c r="EL14" s="55">
        <v>1699.2439999999999</v>
      </c>
      <c r="EM14" s="55">
        <v>1424.924</v>
      </c>
      <c r="EN14" s="55">
        <v>53.662999999999997</v>
      </c>
      <c r="EO14" s="55">
        <v>26.434000000000001</v>
      </c>
      <c r="EP14" s="55">
        <v>10.904999999999999</v>
      </c>
      <c r="EQ14" s="55">
        <v>2.6949999999999998</v>
      </c>
      <c r="ER14" s="55">
        <v>12.388999999999999</v>
      </c>
      <c r="ES14" s="55">
        <v>1.24</v>
      </c>
      <c r="ET14" s="55">
        <v>1347.0609999999999</v>
      </c>
      <c r="EU14" s="55">
        <v>887.91800000000001</v>
      </c>
      <c r="EV14" s="55">
        <v>384.05099999999999</v>
      </c>
      <c r="EW14" s="55">
        <v>32.819000000000003</v>
      </c>
      <c r="EX14" s="55">
        <v>42.273000000000003</v>
      </c>
      <c r="EY14" s="55">
        <v>24.2</v>
      </c>
      <c r="EZ14" s="55">
        <v>274.32</v>
      </c>
      <c r="FA14" s="55">
        <v>17.135000000000002</v>
      </c>
      <c r="FB14" s="55">
        <v>2.6659999999999999</v>
      </c>
      <c r="FC14" s="55">
        <v>14.468999999999999</v>
      </c>
      <c r="FD14" s="55">
        <v>162.429</v>
      </c>
      <c r="FE14" s="55">
        <v>25.283000000000001</v>
      </c>
      <c r="FF14" s="55">
        <v>137.14599999999999</v>
      </c>
      <c r="FG14" s="55">
        <v>93.531999999999996</v>
      </c>
      <c r="FH14" s="55">
        <v>5.0940000000000003</v>
      </c>
      <c r="FI14" s="55">
        <v>88.438000000000002</v>
      </c>
      <c r="FJ14" s="55">
        <v>1.2230000000000001</v>
      </c>
      <c r="FK14" s="55">
        <v>4.8150000000000004</v>
      </c>
      <c r="FL14" s="55">
        <v>1.8320000000000001</v>
      </c>
      <c r="FM14" s="55">
        <v>0</v>
      </c>
      <c r="FN14" s="55">
        <v>2.585</v>
      </c>
      <c r="FO14" s="55">
        <v>0.39900000000000002</v>
      </c>
      <c r="FP14" s="55">
        <v>5955.9129999999996</v>
      </c>
      <c r="FQ14" s="55">
        <v>5018.0820000000003</v>
      </c>
      <c r="FR14" s="55">
        <v>162.221</v>
      </c>
      <c r="FS14" s="55">
        <v>71.275999999999996</v>
      </c>
      <c r="FT14" s="55">
        <v>43.854999999999997</v>
      </c>
      <c r="FU14" s="55">
        <v>10.819000000000001</v>
      </c>
      <c r="FV14" s="55">
        <v>25.547000000000001</v>
      </c>
      <c r="FW14" s="55">
        <v>10.725</v>
      </c>
      <c r="FX14" s="55">
        <v>4760.4380000000001</v>
      </c>
      <c r="FY14" s="55">
        <v>2710.8229999999999</v>
      </c>
      <c r="FZ14" s="55">
        <v>905.99599999999998</v>
      </c>
      <c r="GA14" s="55">
        <v>188.07300000000001</v>
      </c>
      <c r="GB14" s="55">
        <v>955.54700000000003</v>
      </c>
      <c r="GC14" s="55">
        <v>95.423000000000002</v>
      </c>
      <c r="GD14" s="55">
        <v>838.82399999999996</v>
      </c>
      <c r="GE14" s="55">
        <v>41.771000000000001</v>
      </c>
      <c r="GF14" s="55">
        <v>5.915</v>
      </c>
      <c r="GG14" s="55">
        <v>35.856000000000002</v>
      </c>
      <c r="GH14" s="55">
        <v>463.53699999999998</v>
      </c>
      <c r="GI14" s="55">
        <v>104.777</v>
      </c>
      <c r="GJ14" s="55">
        <v>358.76</v>
      </c>
      <c r="GK14" s="55">
        <v>323.83300000000003</v>
      </c>
      <c r="GL14" s="55">
        <v>45.347999999999999</v>
      </c>
      <c r="GM14" s="55">
        <v>278.48500000000001</v>
      </c>
      <c r="GN14" s="55">
        <v>9.6839999999999993</v>
      </c>
      <c r="GO14" s="55">
        <v>99.007000000000005</v>
      </c>
      <c r="GP14" s="55">
        <v>64.861999999999995</v>
      </c>
      <c r="GQ14" s="55">
        <v>2.3050000000000002</v>
      </c>
      <c r="GR14" s="55">
        <v>29.332999999999998</v>
      </c>
      <c r="GS14" s="55">
        <v>2.508</v>
      </c>
    </row>
    <row r="15" spans="1:201">
      <c r="A15" s="9">
        <v>39965</v>
      </c>
      <c r="B15" s="55">
        <v>3749.433</v>
      </c>
      <c r="C15" s="55">
        <v>3246.1019999999999</v>
      </c>
      <c r="D15" s="55">
        <v>111.985</v>
      </c>
      <c r="E15" s="55">
        <v>37.902999999999999</v>
      </c>
      <c r="F15" s="55">
        <v>37.462000000000003</v>
      </c>
      <c r="G15" s="55">
        <v>9.1549999999999994</v>
      </c>
      <c r="H15" s="55">
        <v>20.02</v>
      </c>
      <c r="I15" s="55">
        <v>7.444</v>
      </c>
      <c r="J15" s="55">
        <v>3071.0239999999999</v>
      </c>
      <c r="K15" s="55">
        <v>1640.664</v>
      </c>
      <c r="L15" s="55">
        <v>378.94600000000003</v>
      </c>
      <c r="M15" s="55">
        <v>163.363</v>
      </c>
      <c r="N15" s="55">
        <v>888.05</v>
      </c>
      <c r="O15" s="55">
        <v>63.093000000000004</v>
      </c>
      <c r="P15" s="55">
        <v>401.767</v>
      </c>
      <c r="Q15" s="55">
        <v>11.345000000000001</v>
      </c>
      <c r="R15" s="55">
        <v>3</v>
      </c>
      <c r="S15" s="55">
        <v>8.3450000000000006</v>
      </c>
      <c r="T15" s="55">
        <v>204.55699999999999</v>
      </c>
      <c r="U15" s="55">
        <v>51.276000000000003</v>
      </c>
      <c r="V15" s="55">
        <v>153.28200000000001</v>
      </c>
      <c r="W15" s="55">
        <v>180.61699999999999</v>
      </c>
      <c r="X15" s="55">
        <v>37.651000000000003</v>
      </c>
      <c r="Y15" s="55">
        <v>142.96600000000001</v>
      </c>
      <c r="Z15" s="55">
        <v>5.2469999999999999</v>
      </c>
      <c r="AA15" s="55">
        <v>101.563</v>
      </c>
      <c r="AB15" s="55">
        <v>61.424999999999997</v>
      </c>
      <c r="AC15" s="55">
        <v>5.3780000000000001</v>
      </c>
      <c r="AD15" s="55">
        <v>32.283000000000001</v>
      </c>
      <c r="AE15" s="55">
        <v>2.4769999999999999</v>
      </c>
      <c r="AF15" s="55">
        <v>1009.3869999999999</v>
      </c>
      <c r="AG15" s="55">
        <v>755.87900000000002</v>
      </c>
      <c r="AH15" s="55">
        <v>43.764000000000003</v>
      </c>
      <c r="AI15" s="55">
        <v>16.727</v>
      </c>
      <c r="AJ15" s="55">
        <v>8.0120000000000005</v>
      </c>
      <c r="AK15" s="55">
        <v>4.1609999999999996</v>
      </c>
      <c r="AL15" s="55">
        <v>13.932</v>
      </c>
      <c r="AM15" s="55">
        <v>0.93200000000000005</v>
      </c>
      <c r="AN15" s="55">
        <v>697.88</v>
      </c>
      <c r="AO15" s="55">
        <v>472.22500000000002</v>
      </c>
      <c r="AP15" s="55">
        <v>179.374</v>
      </c>
      <c r="AQ15" s="55">
        <v>23.32</v>
      </c>
      <c r="AR15" s="55">
        <v>22.962</v>
      </c>
      <c r="AS15" s="55">
        <v>14.234</v>
      </c>
      <c r="AT15" s="55">
        <v>253.50800000000001</v>
      </c>
      <c r="AU15" s="55">
        <v>14.249000000000001</v>
      </c>
      <c r="AV15" s="55">
        <v>2.5390000000000001</v>
      </c>
      <c r="AW15" s="55">
        <v>11.71</v>
      </c>
      <c r="AX15" s="55">
        <v>151.03</v>
      </c>
      <c r="AY15" s="55">
        <v>30.224</v>
      </c>
      <c r="AZ15" s="55">
        <v>120.806</v>
      </c>
      <c r="BA15" s="55">
        <v>86.734999999999999</v>
      </c>
      <c r="BB15" s="55">
        <v>9.52</v>
      </c>
      <c r="BC15" s="55">
        <v>77.215999999999994</v>
      </c>
      <c r="BD15" s="55">
        <v>1.494</v>
      </c>
      <c r="BE15" s="55">
        <v>1299.5889999999999</v>
      </c>
      <c r="BF15" s="55">
        <v>1085.212</v>
      </c>
      <c r="BG15" s="55">
        <v>69.358999999999995</v>
      </c>
      <c r="BH15" s="55">
        <v>25.244</v>
      </c>
      <c r="BI15" s="55">
        <v>19.983000000000001</v>
      </c>
      <c r="BJ15" s="55">
        <v>5.93</v>
      </c>
      <c r="BK15" s="55">
        <v>17.206</v>
      </c>
      <c r="BL15" s="55">
        <v>0.997</v>
      </c>
      <c r="BM15" s="55">
        <v>995.46799999999996</v>
      </c>
      <c r="BN15" s="55">
        <v>618.048</v>
      </c>
      <c r="BO15" s="55">
        <v>317.37200000000001</v>
      </c>
      <c r="BP15" s="55">
        <v>21.437000000000001</v>
      </c>
      <c r="BQ15" s="55">
        <v>38.612000000000002</v>
      </c>
      <c r="BR15" s="55">
        <v>20.384</v>
      </c>
      <c r="BS15" s="55">
        <v>214.37700000000001</v>
      </c>
      <c r="BT15" s="55">
        <v>12.185</v>
      </c>
      <c r="BU15" s="55">
        <v>1.663</v>
      </c>
      <c r="BV15" s="55">
        <v>10.522</v>
      </c>
      <c r="BW15" s="55">
        <v>99.747</v>
      </c>
      <c r="BX15" s="55">
        <v>15.234999999999999</v>
      </c>
      <c r="BY15" s="55">
        <v>84.510999999999996</v>
      </c>
      <c r="BZ15" s="55">
        <v>101.307</v>
      </c>
      <c r="CA15" s="55">
        <v>6.3380000000000001</v>
      </c>
      <c r="CB15" s="55">
        <v>94.968999999999994</v>
      </c>
      <c r="CC15" s="55">
        <v>1.137</v>
      </c>
      <c r="CD15" s="55">
        <v>3267.0279999999998</v>
      </c>
      <c r="CE15" s="55">
        <v>2860.0940000000001</v>
      </c>
      <c r="CF15" s="55">
        <v>94.742000000000004</v>
      </c>
      <c r="CG15" s="55">
        <v>33.783000000000001</v>
      </c>
      <c r="CH15" s="55">
        <v>29.056000000000001</v>
      </c>
      <c r="CI15" s="55">
        <v>8.0760000000000005</v>
      </c>
      <c r="CJ15" s="55">
        <v>16.847000000000001</v>
      </c>
      <c r="CK15" s="55">
        <v>6.98</v>
      </c>
      <c r="CL15" s="55">
        <v>2708.0990000000002</v>
      </c>
      <c r="CM15" s="55">
        <v>1358.9290000000001</v>
      </c>
      <c r="CN15" s="55">
        <v>326.08699999999999</v>
      </c>
      <c r="CO15" s="55">
        <v>148.62100000000001</v>
      </c>
      <c r="CP15" s="55">
        <v>874.46100000000001</v>
      </c>
      <c r="CQ15" s="55">
        <v>57.253</v>
      </c>
      <c r="CR15" s="55">
        <v>305.37099999999998</v>
      </c>
      <c r="CS15" s="55">
        <v>5.633</v>
      </c>
      <c r="CT15" s="55">
        <v>2.6150000000000002</v>
      </c>
      <c r="CU15" s="55">
        <v>3.0179999999999998</v>
      </c>
      <c r="CV15" s="55">
        <v>130.21700000000001</v>
      </c>
      <c r="CW15" s="55">
        <v>35.453000000000003</v>
      </c>
      <c r="CX15" s="55">
        <v>94.763000000000005</v>
      </c>
      <c r="CY15" s="55">
        <v>165.84299999999999</v>
      </c>
      <c r="CZ15" s="55">
        <v>33.049999999999997</v>
      </c>
      <c r="DA15" s="55">
        <v>132.79300000000001</v>
      </c>
      <c r="DB15" s="55">
        <v>3.6779999999999999</v>
      </c>
      <c r="DC15" s="55">
        <v>78.495999999999995</v>
      </c>
      <c r="DD15" s="55">
        <v>48.304000000000002</v>
      </c>
      <c r="DE15" s="55">
        <v>3.4060000000000001</v>
      </c>
      <c r="DF15" s="55">
        <v>24.600999999999999</v>
      </c>
      <c r="DG15" s="55">
        <v>2.1850000000000001</v>
      </c>
      <c r="DH15" s="55">
        <v>1076.732</v>
      </c>
      <c r="DI15" s="55">
        <v>793.12199999999996</v>
      </c>
      <c r="DJ15" s="55">
        <v>42.174999999999997</v>
      </c>
      <c r="DK15" s="55">
        <v>13.269</v>
      </c>
      <c r="DL15" s="55">
        <v>11.346</v>
      </c>
      <c r="DM15" s="55">
        <v>2.883</v>
      </c>
      <c r="DN15" s="55">
        <v>14.677</v>
      </c>
      <c r="DO15" s="55">
        <v>0</v>
      </c>
      <c r="DP15" s="55">
        <v>735.39499999999998</v>
      </c>
      <c r="DQ15" s="55">
        <v>500.154</v>
      </c>
      <c r="DR15" s="55">
        <v>181.08</v>
      </c>
      <c r="DS15" s="55">
        <v>26.562999999999999</v>
      </c>
      <c r="DT15" s="55">
        <v>27.597999999999999</v>
      </c>
      <c r="DU15" s="55">
        <v>15.552</v>
      </c>
      <c r="DV15" s="55">
        <v>283.61</v>
      </c>
      <c r="DW15" s="55">
        <v>17.027999999999999</v>
      </c>
      <c r="DX15" s="55">
        <v>2.9239999999999999</v>
      </c>
      <c r="DY15" s="55">
        <v>14.105</v>
      </c>
      <c r="DZ15" s="55">
        <v>177.126</v>
      </c>
      <c r="EA15" s="55">
        <v>35.716000000000001</v>
      </c>
      <c r="EB15" s="55">
        <v>141.41</v>
      </c>
      <c r="EC15" s="55">
        <v>86.933999999999997</v>
      </c>
      <c r="ED15" s="55">
        <v>12.189</v>
      </c>
      <c r="EE15" s="55">
        <v>74.745000000000005</v>
      </c>
      <c r="EF15" s="55">
        <v>2.5219999999999998</v>
      </c>
      <c r="EG15" s="55">
        <v>21.317</v>
      </c>
      <c r="EH15" s="55">
        <v>11.371</v>
      </c>
      <c r="EI15" s="55">
        <v>1.9730000000000001</v>
      </c>
      <c r="EJ15" s="55">
        <v>7.6829999999999998</v>
      </c>
      <c r="EK15" s="55">
        <v>0.29099999999999998</v>
      </c>
      <c r="EL15" s="55">
        <v>1714.6479999999999</v>
      </c>
      <c r="EM15" s="55">
        <v>1433.9770000000001</v>
      </c>
      <c r="EN15" s="55">
        <v>88.191000000000003</v>
      </c>
      <c r="EO15" s="55">
        <v>32.823</v>
      </c>
      <c r="EP15" s="55">
        <v>25.055</v>
      </c>
      <c r="EQ15" s="55">
        <v>8.2859999999999996</v>
      </c>
      <c r="ER15" s="55">
        <v>19.634</v>
      </c>
      <c r="ES15" s="55">
        <v>2.3929999999999998</v>
      </c>
      <c r="ET15" s="55">
        <v>1320.8789999999999</v>
      </c>
      <c r="EU15" s="55">
        <v>871.85400000000004</v>
      </c>
      <c r="EV15" s="55">
        <v>368.52499999999998</v>
      </c>
      <c r="EW15" s="55">
        <v>32.935000000000002</v>
      </c>
      <c r="EX15" s="55">
        <v>47.564999999999998</v>
      </c>
      <c r="EY15" s="55">
        <v>24.907</v>
      </c>
      <c r="EZ15" s="55">
        <v>280.67099999999999</v>
      </c>
      <c r="FA15" s="55">
        <v>15.118</v>
      </c>
      <c r="FB15" s="55">
        <v>1.663</v>
      </c>
      <c r="FC15" s="55">
        <v>13.455</v>
      </c>
      <c r="FD15" s="55">
        <v>147.99199999999999</v>
      </c>
      <c r="FE15" s="55">
        <v>25.565999999999999</v>
      </c>
      <c r="FF15" s="55">
        <v>122.426</v>
      </c>
      <c r="FG15" s="55">
        <v>115.883</v>
      </c>
      <c r="FH15" s="55">
        <v>8.27</v>
      </c>
      <c r="FI15" s="55">
        <v>107.613</v>
      </c>
      <c r="FJ15" s="55">
        <v>1.6779999999999999</v>
      </c>
      <c r="FK15" s="55">
        <v>1.75</v>
      </c>
      <c r="FL15" s="55">
        <v>1.75</v>
      </c>
      <c r="FM15" s="55">
        <v>0</v>
      </c>
      <c r="FN15" s="55">
        <v>0</v>
      </c>
      <c r="FO15" s="55">
        <v>0</v>
      </c>
      <c r="FP15" s="55">
        <v>6058.4089999999997</v>
      </c>
      <c r="FQ15" s="55">
        <v>5087.1930000000002</v>
      </c>
      <c r="FR15" s="55">
        <v>225.108</v>
      </c>
      <c r="FS15" s="55">
        <v>79.875</v>
      </c>
      <c r="FT15" s="55">
        <v>65.456999999999994</v>
      </c>
      <c r="FU15" s="55">
        <v>19.245000000000001</v>
      </c>
      <c r="FV15" s="55">
        <v>51.158000000000001</v>
      </c>
      <c r="FW15" s="55">
        <v>9.3729999999999993</v>
      </c>
      <c r="FX15" s="55">
        <v>4764.3729999999996</v>
      </c>
      <c r="FY15" s="55">
        <v>2730.9369999999999</v>
      </c>
      <c r="FZ15" s="55">
        <v>875.69100000000003</v>
      </c>
      <c r="GA15" s="55">
        <v>208.12</v>
      </c>
      <c r="GB15" s="55">
        <v>949.62400000000002</v>
      </c>
      <c r="GC15" s="55">
        <v>97.712000000000003</v>
      </c>
      <c r="GD15" s="55">
        <v>869.65200000000004</v>
      </c>
      <c r="GE15" s="55">
        <v>37.78</v>
      </c>
      <c r="GF15" s="55">
        <v>7.2030000000000003</v>
      </c>
      <c r="GG15" s="55">
        <v>30.577000000000002</v>
      </c>
      <c r="GH15" s="55">
        <v>455.334</v>
      </c>
      <c r="GI15" s="55">
        <v>96.734999999999999</v>
      </c>
      <c r="GJ15" s="55">
        <v>358.59899999999999</v>
      </c>
      <c r="GK15" s="55">
        <v>368.66</v>
      </c>
      <c r="GL15" s="55">
        <v>53.509</v>
      </c>
      <c r="GM15" s="55">
        <v>315.15100000000001</v>
      </c>
      <c r="GN15" s="55">
        <v>7.8789999999999996</v>
      </c>
      <c r="GO15" s="55">
        <v>101.563</v>
      </c>
      <c r="GP15" s="55">
        <v>61.424999999999997</v>
      </c>
      <c r="GQ15" s="55">
        <v>5.3780000000000001</v>
      </c>
      <c r="GR15" s="55">
        <v>32.283000000000001</v>
      </c>
      <c r="GS15" s="55">
        <v>2.4769999999999999</v>
      </c>
    </row>
    <row r="16" spans="1:201">
      <c r="A16" s="9">
        <v>40330</v>
      </c>
      <c r="B16" s="55">
        <v>3815.0410000000002</v>
      </c>
      <c r="C16" s="55">
        <v>3284.6759999999999</v>
      </c>
      <c r="D16" s="55">
        <v>93.344999999999999</v>
      </c>
      <c r="E16" s="55">
        <v>38.664999999999999</v>
      </c>
      <c r="F16" s="55">
        <v>32.372999999999998</v>
      </c>
      <c r="G16" s="55">
        <v>6.601</v>
      </c>
      <c r="H16" s="55">
        <v>11.596</v>
      </c>
      <c r="I16" s="55">
        <v>4.1100000000000003</v>
      </c>
      <c r="J16" s="55">
        <v>3123.8159999999998</v>
      </c>
      <c r="K16" s="55">
        <v>1658.8979999999999</v>
      </c>
      <c r="L16" s="55">
        <v>388.15899999999999</v>
      </c>
      <c r="M16" s="55">
        <v>171.75</v>
      </c>
      <c r="N16" s="55">
        <v>905.00800000000004</v>
      </c>
      <c r="O16" s="55">
        <v>67.516000000000005</v>
      </c>
      <c r="P16" s="55">
        <v>425.77699999999999</v>
      </c>
      <c r="Q16" s="55">
        <v>9.5489999999999995</v>
      </c>
      <c r="R16" s="55">
        <v>2.1800000000000002</v>
      </c>
      <c r="S16" s="55">
        <v>7.3689999999999998</v>
      </c>
      <c r="T16" s="55">
        <v>220.86199999999999</v>
      </c>
      <c r="U16" s="55">
        <v>59.594999999999999</v>
      </c>
      <c r="V16" s="55">
        <v>161.267</v>
      </c>
      <c r="W16" s="55">
        <v>191.09200000000001</v>
      </c>
      <c r="X16" s="55">
        <v>40.115000000000002</v>
      </c>
      <c r="Y16" s="55">
        <v>150.977</v>
      </c>
      <c r="Z16" s="55">
        <v>4.2729999999999997</v>
      </c>
      <c r="AA16" s="55">
        <v>104.58799999999999</v>
      </c>
      <c r="AB16" s="55">
        <v>64.563999999999993</v>
      </c>
      <c r="AC16" s="55">
        <v>2.6840000000000002</v>
      </c>
      <c r="AD16" s="55">
        <v>33.534999999999997</v>
      </c>
      <c r="AE16" s="55">
        <v>3.8050000000000002</v>
      </c>
      <c r="AF16" s="55">
        <v>1035.547</v>
      </c>
      <c r="AG16" s="55">
        <v>773.274</v>
      </c>
      <c r="AH16" s="55">
        <v>43.841000000000001</v>
      </c>
      <c r="AI16" s="55">
        <v>17.369</v>
      </c>
      <c r="AJ16" s="55">
        <v>12.077999999999999</v>
      </c>
      <c r="AK16" s="55">
        <v>2.218</v>
      </c>
      <c r="AL16" s="55">
        <v>9.8919999999999995</v>
      </c>
      <c r="AM16" s="55">
        <v>2.2839999999999998</v>
      </c>
      <c r="AN16" s="55">
        <v>718.29200000000003</v>
      </c>
      <c r="AO16" s="55">
        <v>477.661</v>
      </c>
      <c r="AP16" s="55">
        <v>189.36699999999999</v>
      </c>
      <c r="AQ16" s="55">
        <v>23.827000000000002</v>
      </c>
      <c r="AR16" s="55">
        <v>27.436</v>
      </c>
      <c r="AS16" s="55">
        <v>11.141</v>
      </c>
      <c r="AT16" s="55">
        <v>262.27300000000002</v>
      </c>
      <c r="AU16" s="55">
        <v>26.029</v>
      </c>
      <c r="AV16" s="55">
        <v>2.7519999999999998</v>
      </c>
      <c r="AW16" s="55">
        <v>23.277000000000001</v>
      </c>
      <c r="AX16" s="55">
        <v>152.87100000000001</v>
      </c>
      <c r="AY16" s="55">
        <v>27.518999999999998</v>
      </c>
      <c r="AZ16" s="55">
        <v>125.352</v>
      </c>
      <c r="BA16" s="55">
        <v>81.893000000000001</v>
      </c>
      <c r="BB16" s="55">
        <v>5.2450000000000001</v>
      </c>
      <c r="BC16" s="55">
        <v>76.647999999999996</v>
      </c>
      <c r="BD16" s="55">
        <v>1.48</v>
      </c>
      <c r="BE16" s="55">
        <v>1308.8910000000001</v>
      </c>
      <c r="BF16" s="55">
        <v>1100.8699999999999</v>
      </c>
      <c r="BG16" s="55">
        <v>51.823</v>
      </c>
      <c r="BH16" s="55">
        <v>23.099</v>
      </c>
      <c r="BI16" s="55">
        <v>12.1</v>
      </c>
      <c r="BJ16" s="55">
        <v>2.375</v>
      </c>
      <c r="BK16" s="55">
        <v>12.086</v>
      </c>
      <c r="BL16" s="55">
        <v>2.1629999999999998</v>
      </c>
      <c r="BM16" s="55">
        <v>1033.644</v>
      </c>
      <c r="BN16" s="55">
        <v>644.38199999999995</v>
      </c>
      <c r="BO16" s="55">
        <v>328.56900000000002</v>
      </c>
      <c r="BP16" s="55">
        <v>22.108000000000001</v>
      </c>
      <c r="BQ16" s="55">
        <v>38.585999999999999</v>
      </c>
      <c r="BR16" s="55">
        <v>15.403</v>
      </c>
      <c r="BS16" s="55">
        <v>208.02099999999999</v>
      </c>
      <c r="BT16" s="55">
        <v>12.725</v>
      </c>
      <c r="BU16" s="55">
        <v>1.6339999999999999</v>
      </c>
      <c r="BV16" s="55">
        <v>11.090999999999999</v>
      </c>
      <c r="BW16" s="55">
        <v>102.33799999999999</v>
      </c>
      <c r="BX16" s="55">
        <v>19.265000000000001</v>
      </c>
      <c r="BY16" s="55">
        <v>83.072999999999993</v>
      </c>
      <c r="BZ16" s="55">
        <v>90.721999999999994</v>
      </c>
      <c r="CA16" s="55">
        <v>5.17</v>
      </c>
      <c r="CB16" s="55">
        <v>85.552000000000007</v>
      </c>
      <c r="CC16" s="55">
        <v>2.2349999999999999</v>
      </c>
      <c r="CD16" s="55">
        <v>3309.2089999999998</v>
      </c>
      <c r="CE16" s="55">
        <v>2892.4349999999999</v>
      </c>
      <c r="CF16" s="55">
        <v>82.063000000000002</v>
      </c>
      <c r="CG16" s="55">
        <v>33.673999999999999</v>
      </c>
      <c r="CH16" s="55">
        <v>28.24</v>
      </c>
      <c r="CI16" s="55">
        <v>5.4569999999999999</v>
      </c>
      <c r="CJ16" s="55">
        <v>11.103</v>
      </c>
      <c r="CK16" s="55">
        <v>3.5880000000000001</v>
      </c>
      <c r="CL16" s="55">
        <v>2750.768</v>
      </c>
      <c r="CM16" s="55">
        <v>1379.162</v>
      </c>
      <c r="CN16" s="55">
        <v>335.53100000000001</v>
      </c>
      <c r="CO16" s="55">
        <v>152.82900000000001</v>
      </c>
      <c r="CP16" s="55">
        <v>883.24599999999998</v>
      </c>
      <c r="CQ16" s="55">
        <v>59.603999999999999</v>
      </c>
      <c r="CR16" s="55">
        <v>312.18599999999998</v>
      </c>
      <c r="CS16" s="55">
        <v>5.8840000000000003</v>
      </c>
      <c r="CT16" s="55">
        <v>1.367</v>
      </c>
      <c r="CU16" s="55">
        <v>4.5170000000000003</v>
      </c>
      <c r="CV16" s="55">
        <v>129.983</v>
      </c>
      <c r="CW16" s="55">
        <v>39.101999999999997</v>
      </c>
      <c r="CX16" s="55">
        <v>90.881</v>
      </c>
      <c r="CY16" s="55">
        <v>172.404</v>
      </c>
      <c r="CZ16" s="55">
        <v>36.287999999999997</v>
      </c>
      <c r="DA16" s="55">
        <v>136.11500000000001</v>
      </c>
      <c r="DB16" s="55">
        <v>3.915</v>
      </c>
      <c r="DC16" s="55">
        <v>82.373000000000005</v>
      </c>
      <c r="DD16" s="55">
        <v>50.545000000000002</v>
      </c>
      <c r="DE16" s="55">
        <v>2.3109999999999999</v>
      </c>
      <c r="DF16" s="55">
        <v>26.268999999999998</v>
      </c>
      <c r="DG16" s="55">
        <v>3.2480000000000002</v>
      </c>
      <c r="DH16" s="55">
        <v>1114.58</v>
      </c>
      <c r="DI16" s="55">
        <v>815.92600000000004</v>
      </c>
      <c r="DJ16" s="55">
        <v>43.677999999999997</v>
      </c>
      <c r="DK16" s="55">
        <v>18.818000000000001</v>
      </c>
      <c r="DL16" s="55">
        <v>11.702</v>
      </c>
      <c r="DM16" s="55">
        <v>1.274</v>
      </c>
      <c r="DN16" s="55">
        <v>9.4619999999999997</v>
      </c>
      <c r="DO16" s="55">
        <v>2.4209999999999998</v>
      </c>
      <c r="DP16" s="55">
        <v>756.80200000000002</v>
      </c>
      <c r="DQ16" s="55">
        <v>503.37700000000001</v>
      </c>
      <c r="DR16" s="55">
        <v>180.94800000000001</v>
      </c>
      <c r="DS16" s="55">
        <v>34.545000000000002</v>
      </c>
      <c r="DT16" s="55">
        <v>37.930999999999997</v>
      </c>
      <c r="DU16" s="55">
        <v>15.446</v>
      </c>
      <c r="DV16" s="55">
        <v>298.654</v>
      </c>
      <c r="DW16" s="55">
        <v>25.181999999999999</v>
      </c>
      <c r="DX16" s="55">
        <v>3.1930000000000001</v>
      </c>
      <c r="DY16" s="55">
        <v>21.988</v>
      </c>
      <c r="DZ16" s="55">
        <v>189.102</v>
      </c>
      <c r="EA16" s="55">
        <v>39.162999999999997</v>
      </c>
      <c r="EB16" s="55">
        <v>149.93899999999999</v>
      </c>
      <c r="EC16" s="55">
        <v>82.757000000000005</v>
      </c>
      <c r="ED16" s="55">
        <v>8.2200000000000006</v>
      </c>
      <c r="EE16" s="55">
        <v>74.537000000000006</v>
      </c>
      <c r="EF16" s="55">
        <v>1.6140000000000001</v>
      </c>
      <c r="EG16" s="55">
        <v>18.86</v>
      </c>
      <c r="EH16" s="55">
        <v>11.785</v>
      </c>
      <c r="EI16" s="55">
        <v>0.373</v>
      </c>
      <c r="EJ16" s="55">
        <v>6.1449999999999996</v>
      </c>
      <c r="EK16" s="55">
        <v>0.55700000000000005</v>
      </c>
      <c r="EL16" s="55">
        <v>1735.6890000000001</v>
      </c>
      <c r="EM16" s="55">
        <v>1450.4590000000001</v>
      </c>
      <c r="EN16" s="55">
        <v>63.268999999999998</v>
      </c>
      <c r="EO16" s="55">
        <v>26.640999999999998</v>
      </c>
      <c r="EP16" s="55">
        <v>16.608000000000001</v>
      </c>
      <c r="EQ16" s="55">
        <v>4.4619999999999997</v>
      </c>
      <c r="ER16" s="55">
        <v>13.009</v>
      </c>
      <c r="ES16" s="55">
        <v>2.548</v>
      </c>
      <c r="ET16" s="55">
        <v>1368.181</v>
      </c>
      <c r="EU16" s="55">
        <v>898.40200000000004</v>
      </c>
      <c r="EV16" s="55">
        <v>389.61599999999999</v>
      </c>
      <c r="EW16" s="55">
        <v>30.31</v>
      </c>
      <c r="EX16" s="55">
        <v>49.853000000000002</v>
      </c>
      <c r="EY16" s="55">
        <v>19.009</v>
      </c>
      <c r="EZ16" s="55">
        <v>285.23</v>
      </c>
      <c r="FA16" s="55">
        <v>17.236999999999998</v>
      </c>
      <c r="FB16" s="55">
        <v>2.0059999999999998</v>
      </c>
      <c r="FC16" s="55">
        <v>15.231999999999999</v>
      </c>
      <c r="FD16" s="55">
        <v>156.98699999999999</v>
      </c>
      <c r="FE16" s="55">
        <v>28.114000000000001</v>
      </c>
      <c r="FF16" s="55">
        <v>128.87299999999999</v>
      </c>
      <c r="FG16" s="55">
        <v>108.547</v>
      </c>
      <c r="FH16" s="55">
        <v>6.0229999999999997</v>
      </c>
      <c r="FI16" s="55">
        <v>102.524</v>
      </c>
      <c r="FJ16" s="55">
        <v>2.46</v>
      </c>
      <c r="FK16" s="55">
        <v>3.3540000000000001</v>
      </c>
      <c r="FL16" s="55">
        <v>2.2330000000000001</v>
      </c>
      <c r="FM16" s="55">
        <v>0</v>
      </c>
      <c r="FN16" s="55">
        <v>1.121</v>
      </c>
      <c r="FO16" s="55">
        <v>0</v>
      </c>
      <c r="FP16" s="55">
        <v>6159.4790000000003</v>
      </c>
      <c r="FQ16" s="55">
        <v>5158.82</v>
      </c>
      <c r="FR16" s="55">
        <v>189.00899999999999</v>
      </c>
      <c r="FS16" s="55">
        <v>79.132999999999996</v>
      </c>
      <c r="FT16" s="55">
        <v>56.55</v>
      </c>
      <c r="FU16" s="55">
        <v>11.194000000000001</v>
      </c>
      <c r="FV16" s="55">
        <v>33.575000000000003</v>
      </c>
      <c r="FW16" s="55">
        <v>8.5570000000000004</v>
      </c>
      <c r="FX16" s="55">
        <v>4875.7510000000002</v>
      </c>
      <c r="FY16" s="55">
        <v>2780.9409999999998</v>
      </c>
      <c r="FZ16" s="55">
        <v>906.09500000000003</v>
      </c>
      <c r="GA16" s="55">
        <v>217.685</v>
      </c>
      <c r="GB16" s="55">
        <v>971.03</v>
      </c>
      <c r="GC16" s="55">
        <v>94.06</v>
      </c>
      <c r="GD16" s="55">
        <v>896.07100000000003</v>
      </c>
      <c r="GE16" s="55">
        <v>48.302999999999997</v>
      </c>
      <c r="GF16" s="55">
        <v>6.5659999999999998</v>
      </c>
      <c r="GG16" s="55">
        <v>41.737000000000002</v>
      </c>
      <c r="GH16" s="55">
        <v>476.072</v>
      </c>
      <c r="GI16" s="55">
        <v>106.379</v>
      </c>
      <c r="GJ16" s="55">
        <v>369.69299999999998</v>
      </c>
      <c r="GK16" s="55">
        <v>363.70800000000003</v>
      </c>
      <c r="GL16" s="55">
        <v>50.530999999999999</v>
      </c>
      <c r="GM16" s="55">
        <v>313.17700000000002</v>
      </c>
      <c r="GN16" s="55">
        <v>7.9889999999999999</v>
      </c>
      <c r="GO16" s="55">
        <v>104.58799999999999</v>
      </c>
      <c r="GP16" s="55">
        <v>64.563999999999993</v>
      </c>
      <c r="GQ16" s="55">
        <v>2.6840000000000002</v>
      </c>
      <c r="GR16" s="55">
        <v>33.534999999999997</v>
      </c>
      <c r="GS16" s="55">
        <v>3.8050000000000002</v>
      </c>
    </row>
    <row r="17" spans="1:201">
      <c r="A17" s="9">
        <v>40695</v>
      </c>
      <c r="B17" s="55">
        <v>3882.1579999999999</v>
      </c>
      <c r="C17" s="55">
        <v>3368.6559999999999</v>
      </c>
      <c r="D17" s="55">
        <v>92.585999999999999</v>
      </c>
      <c r="E17" s="55">
        <v>41.298999999999999</v>
      </c>
      <c r="F17" s="55">
        <v>28.356999999999999</v>
      </c>
      <c r="G17" s="55">
        <v>6.45</v>
      </c>
      <c r="H17" s="55">
        <v>9.6649999999999991</v>
      </c>
      <c r="I17" s="55">
        <v>6.8150000000000004</v>
      </c>
      <c r="J17" s="55">
        <v>3211.4059999999999</v>
      </c>
      <c r="K17" s="55">
        <v>1693.848</v>
      </c>
      <c r="L17" s="55">
        <v>427.63</v>
      </c>
      <c r="M17" s="55">
        <v>190.43600000000001</v>
      </c>
      <c r="N17" s="55">
        <v>899.49199999999996</v>
      </c>
      <c r="O17" s="55">
        <v>64.664000000000001</v>
      </c>
      <c r="P17" s="55">
        <v>417.238</v>
      </c>
      <c r="Q17" s="55">
        <v>11.957000000000001</v>
      </c>
      <c r="R17" s="55">
        <v>4.351</v>
      </c>
      <c r="S17" s="55">
        <v>7.6059999999999999</v>
      </c>
      <c r="T17" s="55">
        <v>210.506</v>
      </c>
      <c r="U17" s="55">
        <v>49.325000000000003</v>
      </c>
      <c r="V17" s="55">
        <v>161.18</v>
      </c>
      <c r="W17" s="55">
        <v>187.56200000000001</v>
      </c>
      <c r="X17" s="55">
        <v>28.169</v>
      </c>
      <c r="Y17" s="55">
        <v>159.39400000000001</v>
      </c>
      <c r="Z17" s="55">
        <v>7.2130000000000001</v>
      </c>
      <c r="AA17" s="55">
        <v>96.263999999999996</v>
      </c>
      <c r="AB17" s="55">
        <v>56.942999999999998</v>
      </c>
      <c r="AC17" s="55">
        <v>4.5430000000000001</v>
      </c>
      <c r="AD17" s="55">
        <v>33.341999999999999</v>
      </c>
      <c r="AE17" s="55">
        <v>1.4359999999999999</v>
      </c>
      <c r="AF17" s="55">
        <v>1052.5309999999999</v>
      </c>
      <c r="AG17" s="55">
        <v>781.49800000000005</v>
      </c>
      <c r="AH17" s="55">
        <v>31.817</v>
      </c>
      <c r="AI17" s="55">
        <v>13.108000000000001</v>
      </c>
      <c r="AJ17" s="55">
        <v>8.9019999999999992</v>
      </c>
      <c r="AK17" s="55">
        <v>2.444</v>
      </c>
      <c r="AL17" s="55">
        <v>5.0679999999999996</v>
      </c>
      <c r="AM17" s="55">
        <v>2.2949999999999999</v>
      </c>
      <c r="AN17" s="55">
        <v>734.14200000000005</v>
      </c>
      <c r="AO17" s="55">
        <v>506.57400000000001</v>
      </c>
      <c r="AP17" s="55">
        <v>174.399</v>
      </c>
      <c r="AQ17" s="55">
        <v>23.056999999999999</v>
      </c>
      <c r="AR17" s="55">
        <v>30.113</v>
      </c>
      <c r="AS17" s="55">
        <v>15.539</v>
      </c>
      <c r="AT17" s="55">
        <v>271.03300000000002</v>
      </c>
      <c r="AU17" s="55">
        <v>21.385999999999999</v>
      </c>
      <c r="AV17" s="55">
        <v>4.25</v>
      </c>
      <c r="AW17" s="55">
        <v>17.135999999999999</v>
      </c>
      <c r="AX17" s="55">
        <v>158.352</v>
      </c>
      <c r="AY17" s="55">
        <v>28.391999999999999</v>
      </c>
      <c r="AZ17" s="55">
        <v>129.959</v>
      </c>
      <c r="BA17" s="55">
        <v>88.370999999999995</v>
      </c>
      <c r="BB17" s="55">
        <v>9.2669999999999995</v>
      </c>
      <c r="BC17" s="55">
        <v>79.103999999999999</v>
      </c>
      <c r="BD17" s="55">
        <v>2.9249999999999998</v>
      </c>
      <c r="BE17" s="55">
        <v>1315.5450000000001</v>
      </c>
      <c r="BF17" s="55">
        <v>1101.7329999999999</v>
      </c>
      <c r="BG17" s="55">
        <v>54.698</v>
      </c>
      <c r="BH17" s="55">
        <v>26.594999999999999</v>
      </c>
      <c r="BI17" s="55">
        <v>10.606999999999999</v>
      </c>
      <c r="BJ17" s="55">
        <v>3.331</v>
      </c>
      <c r="BK17" s="55">
        <v>12.313000000000001</v>
      </c>
      <c r="BL17" s="55">
        <v>1.8520000000000001</v>
      </c>
      <c r="BM17" s="55">
        <v>1028.472</v>
      </c>
      <c r="BN17" s="55">
        <v>652.19799999999998</v>
      </c>
      <c r="BO17" s="55">
        <v>318.22800000000001</v>
      </c>
      <c r="BP17" s="55">
        <v>18.484999999999999</v>
      </c>
      <c r="BQ17" s="55">
        <v>39.561999999999998</v>
      </c>
      <c r="BR17" s="55">
        <v>18.562000000000001</v>
      </c>
      <c r="BS17" s="55">
        <v>213.81200000000001</v>
      </c>
      <c r="BT17" s="55">
        <v>16.14</v>
      </c>
      <c r="BU17" s="55">
        <v>2.0419999999999998</v>
      </c>
      <c r="BV17" s="55">
        <v>14.098000000000001</v>
      </c>
      <c r="BW17" s="55">
        <v>110.95</v>
      </c>
      <c r="BX17" s="55">
        <v>18.893000000000001</v>
      </c>
      <c r="BY17" s="55">
        <v>92.057000000000002</v>
      </c>
      <c r="BZ17" s="55">
        <v>86.528999999999996</v>
      </c>
      <c r="CA17" s="55">
        <v>6.6230000000000002</v>
      </c>
      <c r="CB17" s="55">
        <v>79.905000000000001</v>
      </c>
      <c r="CC17" s="55">
        <v>0.193</v>
      </c>
      <c r="CD17" s="55">
        <v>3337.1120000000001</v>
      </c>
      <c r="CE17" s="55">
        <v>2945.37</v>
      </c>
      <c r="CF17" s="55">
        <v>76.86</v>
      </c>
      <c r="CG17" s="55">
        <v>35.204999999999998</v>
      </c>
      <c r="CH17" s="55">
        <v>23.709</v>
      </c>
      <c r="CI17" s="55">
        <v>5.2389999999999999</v>
      </c>
      <c r="CJ17" s="55">
        <v>7.2809999999999997</v>
      </c>
      <c r="CK17" s="55">
        <v>5.4269999999999996</v>
      </c>
      <c r="CL17" s="55">
        <v>2810.768</v>
      </c>
      <c r="CM17" s="55">
        <v>1401.2529999999999</v>
      </c>
      <c r="CN17" s="55">
        <v>361.45</v>
      </c>
      <c r="CO17" s="55">
        <v>169.94200000000001</v>
      </c>
      <c r="CP17" s="55">
        <v>878.12300000000005</v>
      </c>
      <c r="CQ17" s="55">
        <v>57.741999999999997</v>
      </c>
      <c r="CR17" s="55">
        <v>295.47800000000001</v>
      </c>
      <c r="CS17" s="55">
        <v>5.8890000000000002</v>
      </c>
      <c r="CT17" s="55">
        <v>2.3889999999999998</v>
      </c>
      <c r="CU17" s="55">
        <v>3.5009999999999999</v>
      </c>
      <c r="CV17" s="55">
        <v>121.874</v>
      </c>
      <c r="CW17" s="55">
        <v>30.66</v>
      </c>
      <c r="CX17" s="55">
        <v>91.213999999999999</v>
      </c>
      <c r="CY17" s="55">
        <v>161.459</v>
      </c>
      <c r="CZ17" s="55">
        <v>24.47</v>
      </c>
      <c r="DA17" s="55">
        <v>136.99</v>
      </c>
      <c r="DB17" s="55">
        <v>6.2549999999999999</v>
      </c>
      <c r="DC17" s="55">
        <v>76.841999999999999</v>
      </c>
      <c r="DD17" s="55">
        <v>44.938000000000002</v>
      </c>
      <c r="DE17" s="55">
        <v>4.1589999999999998</v>
      </c>
      <c r="DF17" s="55">
        <v>26.309000000000001</v>
      </c>
      <c r="DG17" s="55">
        <v>1.4359999999999999</v>
      </c>
      <c r="DH17" s="55">
        <v>1168.152</v>
      </c>
      <c r="DI17" s="55">
        <v>850.78399999999999</v>
      </c>
      <c r="DJ17" s="55">
        <v>34.066000000000003</v>
      </c>
      <c r="DK17" s="55">
        <v>11.263</v>
      </c>
      <c r="DL17" s="55">
        <v>11.367000000000001</v>
      </c>
      <c r="DM17" s="55">
        <v>2.444</v>
      </c>
      <c r="DN17" s="55">
        <v>6.2469999999999999</v>
      </c>
      <c r="DO17" s="55">
        <v>2.7440000000000002</v>
      </c>
      <c r="DP17" s="55">
        <v>800.79399999999998</v>
      </c>
      <c r="DQ17" s="55">
        <v>539.78300000000002</v>
      </c>
      <c r="DR17" s="55">
        <v>191.48</v>
      </c>
      <c r="DS17" s="55">
        <v>28.812999999999999</v>
      </c>
      <c r="DT17" s="55">
        <v>40.718000000000004</v>
      </c>
      <c r="DU17" s="55">
        <v>15.923999999999999</v>
      </c>
      <c r="DV17" s="55">
        <v>317.36700000000002</v>
      </c>
      <c r="DW17" s="55">
        <v>24.564</v>
      </c>
      <c r="DX17" s="55">
        <v>5.8179999999999996</v>
      </c>
      <c r="DY17" s="55">
        <v>18.745999999999999</v>
      </c>
      <c r="DZ17" s="55">
        <v>192.54300000000001</v>
      </c>
      <c r="EA17" s="55">
        <v>40.04</v>
      </c>
      <c r="EB17" s="55">
        <v>152.50399999999999</v>
      </c>
      <c r="EC17" s="55">
        <v>96.972999999999999</v>
      </c>
      <c r="ED17" s="55">
        <v>10.772</v>
      </c>
      <c r="EE17" s="55">
        <v>86.200999999999993</v>
      </c>
      <c r="EF17" s="55">
        <v>3.2869999999999999</v>
      </c>
      <c r="EG17" s="55">
        <v>18.001000000000001</v>
      </c>
      <c r="EH17" s="55">
        <v>10.583</v>
      </c>
      <c r="EI17" s="55">
        <v>0.38400000000000001</v>
      </c>
      <c r="EJ17" s="55">
        <v>7.0339999999999998</v>
      </c>
      <c r="EK17" s="55">
        <v>0</v>
      </c>
      <c r="EL17" s="55">
        <v>1744.971</v>
      </c>
      <c r="EM17" s="55">
        <v>1455.732</v>
      </c>
      <c r="EN17" s="55">
        <v>68.174999999999997</v>
      </c>
      <c r="EO17" s="55">
        <v>34.533999999999999</v>
      </c>
      <c r="EP17" s="55">
        <v>12.789</v>
      </c>
      <c r="EQ17" s="55">
        <v>4.5430000000000001</v>
      </c>
      <c r="ER17" s="55">
        <v>13.518000000000001</v>
      </c>
      <c r="ES17" s="55">
        <v>2.7909999999999999</v>
      </c>
      <c r="ET17" s="55">
        <v>1362.4590000000001</v>
      </c>
      <c r="EU17" s="55">
        <v>911.58399999999995</v>
      </c>
      <c r="EV17" s="55">
        <v>367.32600000000002</v>
      </c>
      <c r="EW17" s="55">
        <v>33.222999999999999</v>
      </c>
      <c r="EX17" s="55">
        <v>50.326999999999998</v>
      </c>
      <c r="EY17" s="55">
        <v>25.099</v>
      </c>
      <c r="EZ17" s="55">
        <v>289.23899999999998</v>
      </c>
      <c r="FA17" s="55">
        <v>19.029</v>
      </c>
      <c r="FB17" s="55">
        <v>2.4359999999999999</v>
      </c>
      <c r="FC17" s="55">
        <v>16.593</v>
      </c>
      <c r="FD17" s="55">
        <v>165.39</v>
      </c>
      <c r="FE17" s="55">
        <v>25.91</v>
      </c>
      <c r="FF17" s="55">
        <v>139.47999999999999</v>
      </c>
      <c r="FG17" s="55">
        <v>104.03</v>
      </c>
      <c r="FH17" s="55">
        <v>8.8179999999999996</v>
      </c>
      <c r="FI17" s="55">
        <v>95.212000000000003</v>
      </c>
      <c r="FJ17" s="55">
        <v>0.79</v>
      </c>
      <c r="FK17" s="55">
        <v>1.421</v>
      </c>
      <c r="FL17" s="55">
        <v>1.421</v>
      </c>
      <c r="FM17" s="55">
        <v>0</v>
      </c>
      <c r="FN17" s="55">
        <v>0</v>
      </c>
      <c r="FO17" s="55">
        <v>0</v>
      </c>
      <c r="FP17" s="55">
        <v>6250.2349999999997</v>
      </c>
      <c r="FQ17" s="55">
        <v>5251.8869999999997</v>
      </c>
      <c r="FR17" s="55">
        <v>179.101</v>
      </c>
      <c r="FS17" s="55">
        <v>81.001999999999995</v>
      </c>
      <c r="FT17" s="55">
        <v>47.866</v>
      </c>
      <c r="FU17" s="55">
        <v>12.225</v>
      </c>
      <c r="FV17" s="55">
        <v>27.045999999999999</v>
      </c>
      <c r="FW17" s="55">
        <v>10.962</v>
      </c>
      <c r="FX17" s="55">
        <v>4974.0209999999997</v>
      </c>
      <c r="FY17" s="55">
        <v>2852.62</v>
      </c>
      <c r="FZ17" s="55">
        <v>920.25699999999995</v>
      </c>
      <c r="GA17" s="55">
        <v>231.97800000000001</v>
      </c>
      <c r="GB17" s="55">
        <v>969.16700000000003</v>
      </c>
      <c r="GC17" s="55">
        <v>98.765000000000001</v>
      </c>
      <c r="GD17" s="55">
        <v>902.08399999999995</v>
      </c>
      <c r="GE17" s="55">
        <v>49.482999999999997</v>
      </c>
      <c r="GF17" s="55">
        <v>10.643000000000001</v>
      </c>
      <c r="GG17" s="55">
        <v>38.838999999999999</v>
      </c>
      <c r="GH17" s="55">
        <v>479.80799999999999</v>
      </c>
      <c r="GI17" s="55">
        <v>96.61</v>
      </c>
      <c r="GJ17" s="55">
        <v>383.197</v>
      </c>
      <c r="GK17" s="55">
        <v>362.46199999999999</v>
      </c>
      <c r="GL17" s="55">
        <v>44.058999999999997</v>
      </c>
      <c r="GM17" s="55">
        <v>318.40300000000002</v>
      </c>
      <c r="GN17" s="55">
        <v>10.332000000000001</v>
      </c>
      <c r="GO17" s="55">
        <v>96.263999999999996</v>
      </c>
      <c r="GP17" s="55">
        <v>56.942999999999998</v>
      </c>
      <c r="GQ17" s="55">
        <v>4.5430000000000001</v>
      </c>
      <c r="GR17" s="55">
        <v>33.341999999999999</v>
      </c>
      <c r="GS17" s="55">
        <v>1.4359999999999999</v>
      </c>
    </row>
    <row r="18" spans="1:201">
      <c r="A18" s="9">
        <v>41061</v>
      </c>
      <c r="B18" s="55">
        <v>3945.5529999999999</v>
      </c>
      <c r="C18" s="55">
        <v>3408.2669999999998</v>
      </c>
      <c r="D18" s="55">
        <v>97.382000000000005</v>
      </c>
      <c r="E18" s="55">
        <v>37.179000000000002</v>
      </c>
      <c r="F18" s="55">
        <v>35.261000000000003</v>
      </c>
      <c r="G18" s="55">
        <v>8.1189999999999998</v>
      </c>
      <c r="H18" s="55">
        <v>11.109</v>
      </c>
      <c r="I18" s="55">
        <v>5.7140000000000004</v>
      </c>
      <c r="J18" s="55">
        <v>3249.4059999999999</v>
      </c>
      <c r="K18" s="55">
        <v>1713.635</v>
      </c>
      <c r="L18" s="55">
        <v>426.202</v>
      </c>
      <c r="M18" s="55">
        <v>176.82400000000001</v>
      </c>
      <c r="N18" s="55">
        <v>932.74400000000003</v>
      </c>
      <c r="O18" s="55">
        <v>61.478999999999999</v>
      </c>
      <c r="P18" s="55">
        <v>439.74299999999999</v>
      </c>
      <c r="Q18" s="55">
        <v>11.771000000000001</v>
      </c>
      <c r="R18" s="55">
        <v>1.9970000000000001</v>
      </c>
      <c r="S18" s="55">
        <v>9.7739999999999991</v>
      </c>
      <c r="T18" s="55">
        <v>225.49799999999999</v>
      </c>
      <c r="U18" s="55">
        <v>59.91</v>
      </c>
      <c r="V18" s="55">
        <v>165.58799999999999</v>
      </c>
      <c r="W18" s="55">
        <v>197.505</v>
      </c>
      <c r="X18" s="55">
        <v>36.722999999999999</v>
      </c>
      <c r="Y18" s="55">
        <v>160.78200000000001</v>
      </c>
      <c r="Z18" s="55">
        <v>4.97</v>
      </c>
      <c r="AA18" s="55">
        <v>97.543000000000006</v>
      </c>
      <c r="AB18" s="55">
        <v>58.012999999999998</v>
      </c>
      <c r="AC18" s="55">
        <v>4.3170000000000002</v>
      </c>
      <c r="AD18" s="55">
        <v>32.851999999999997</v>
      </c>
      <c r="AE18" s="55">
        <v>2.3610000000000002</v>
      </c>
      <c r="AF18" s="55">
        <v>1061.02</v>
      </c>
      <c r="AG18" s="55">
        <v>789.702</v>
      </c>
      <c r="AH18" s="55">
        <v>42.460999999999999</v>
      </c>
      <c r="AI18" s="55">
        <v>21.172000000000001</v>
      </c>
      <c r="AJ18" s="55">
        <v>11.603999999999999</v>
      </c>
      <c r="AK18" s="55">
        <v>1.5720000000000001</v>
      </c>
      <c r="AL18" s="55">
        <v>6.2649999999999997</v>
      </c>
      <c r="AM18" s="55">
        <v>1.847</v>
      </c>
      <c r="AN18" s="55">
        <v>733.24400000000003</v>
      </c>
      <c r="AO18" s="55">
        <v>484.161</v>
      </c>
      <c r="AP18" s="55">
        <v>197.62700000000001</v>
      </c>
      <c r="AQ18" s="55">
        <v>21.359000000000002</v>
      </c>
      <c r="AR18" s="55">
        <v>30.097000000000001</v>
      </c>
      <c r="AS18" s="55">
        <v>13.997</v>
      </c>
      <c r="AT18" s="55">
        <v>271.31900000000002</v>
      </c>
      <c r="AU18" s="55">
        <v>19.245999999999999</v>
      </c>
      <c r="AV18" s="55">
        <v>2.5880000000000001</v>
      </c>
      <c r="AW18" s="55">
        <v>16.657</v>
      </c>
      <c r="AX18" s="55">
        <v>159.73500000000001</v>
      </c>
      <c r="AY18" s="55">
        <v>32.863999999999997</v>
      </c>
      <c r="AZ18" s="55">
        <v>126.872</v>
      </c>
      <c r="BA18" s="55">
        <v>90.081000000000003</v>
      </c>
      <c r="BB18" s="55">
        <v>9.7899999999999991</v>
      </c>
      <c r="BC18" s="55">
        <v>80.290999999999997</v>
      </c>
      <c r="BD18" s="55">
        <v>2.2570000000000001</v>
      </c>
      <c r="BE18" s="55">
        <v>1345.74</v>
      </c>
      <c r="BF18" s="55">
        <v>1131.825</v>
      </c>
      <c r="BG18" s="55">
        <v>49.508000000000003</v>
      </c>
      <c r="BH18" s="55">
        <v>23.373000000000001</v>
      </c>
      <c r="BI18" s="55">
        <v>11.204000000000001</v>
      </c>
      <c r="BJ18" s="55">
        <v>4.0270000000000001</v>
      </c>
      <c r="BK18" s="55">
        <v>9.7520000000000007</v>
      </c>
      <c r="BL18" s="55">
        <v>1.1519999999999999</v>
      </c>
      <c r="BM18" s="55">
        <v>1065.354</v>
      </c>
      <c r="BN18" s="55">
        <v>680.72</v>
      </c>
      <c r="BO18" s="55">
        <v>324.52499999999998</v>
      </c>
      <c r="BP18" s="55">
        <v>22.195</v>
      </c>
      <c r="BQ18" s="55">
        <v>37.914999999999999</v>
      </c>
      <c r="BR18" s="55">
        <v>16.962</v>
      </c>
      <c r="BS18" s="55">
        <v>213.91499999999999</v>
      </c>
      <c r="BT18" s="55">
        <v>11.488</v>
      </c>
      <c r="BU18" s="55">
        <v>1.0009999999999999</v>
      </c>
      <c r="BV18" s="55">
        <v>10.487</v>
      </c>
      <c r="BW18" s="55">
        <v>102.63500000000001</v>
      </c>
      <c r="BX18" s="55">
        <v>16.254000000000001</v>
      </c>
      <c r="BY18" s="55">
        <v>86.381</v>
      </c>
      <c r="BZ18" s="55">
        <v>98.269000000000005</v>
      </c>
      <c r="CA18" s="55">
        <v>6.585</v>
      </c>
      <c r="CB18" s="55">
        <v>91.683999999999997</v>
      </c>
      <c r="CC18" s="55">
        <v>1.524</v>
      </c>
      <c r="CD18" s="55">
        <v>3381.0659999999998</v>
      </c>
      <c r="CE18" s="55">
        <v>2977.3539999999998</v>
      </c>
      <c r="CF18" s="55">
        <v>86.972999999999999</v>
      </c>
      <c r="CG18" s="55">
        <v>32.799999999999997</v>
      </c>
      <c r="CH18" s="55">
        <v>32.036999999999999</v>
      </c>
      <c r="CI18" s="55">
        <v>7.6619999999999999</v>
      </c>
      <c r="CJ18" s="55">
        <v>9.3960000000000008</v>
      </c>
      <c r="CK18" s="55">
        <v>5.0780000000000003</v>
      </c>
      <c r="CL18" s="55">
        <v>2835.4969999999998</v>
      </c>
      <c r="CM18" s="55">
        <v>1410.769</v>
      </c>
      <c r="CN18" s="55">
        <v>359.791</v>
      </c>
      <c r="CO18" s="55">
        <v>155.208</v>
      </c>
      <c r="CP18" s="55">
        <v>909.73</v>
      </c>
      <c r="CQ18" s="55">
        <v>54.884</v>
      </c>
      <c r="CR18" s="55">
        <v>306.16899999999998</v>
      </c>
      <c r="CS18" s="55">
        <v>7.2960000000000003</v>
      </c>
      <c r="CT18" s="55">
        <v>1.226</v>
      </c>
      <c r="CU18" s="55">
        <v>6.07</v>
      </c>
      <c r="CV18" s="55">
        <v>132.34100000000001</v>
      </c>
      <c r="CW18" s="55">
        <v>39.298999999999999</v>
      </c>
      <c r="CX18" s="55">
        <v>93.042000000000002</v>
      </c>
      <c r="CY18" s="55">
        <v>162.63900000000001</v>
      </c>
      <c r="CZ18" s="55">
        <v>30.838999999999999</v>
      </c>
      <c r="DA18" s="55">
        <v>131.80000000000001</v>
      </c>
      <c r="DB18" s="55">
        <v>3.8919999999999999</v>
      </c>
      <c r="DC18" s="55">
        <v>76.876000000000005</v>
      </c>
      <c r="DD18" s="55">
        <v>46.149000000000001</v>
      </c>
      <c r="DE18" s="55">
        <v>3.1419999999999999</v>
      </c>
      <c r="DF18" s="55">
        <v>25.224</v>
      </c>
      <c r="DG18" s="55">
        <v>2.3610000000000002</v>
      </c>
      <c r="DH18" s="55">
        <v>1178.133</v>
      </c>
      <c r="DI18" s="55">
        <v>857.39499999999998</v>
      </c>
      <c r="DJ18" s="55">
        <v>41.593000000000004</v>
      </c>
      <c r="DK18" s="55">
        <v>19.803999999999998</v>
      </c>
      <c r="DL18" s="55">
        <v>10.244</v>
      </c>
      <c r="DM18" s="55">
        <v>2.0289999999999999</v>
      </c>
      <c r="DN18" s="55">
        <v>7.4130000000000003</v>
      </c>
      <c r="DO18" s="55">
        <v>2.1019999999999999</v>
      </c>
      <c r="DP18" s="55">
        <v>802.34100000000001</v>
      </c>
      <c r="DQ18" s="55">
        <v>528.48599999999999</v>
      </c>
      <c r="DR18" s="55">
        <v>206.36099999999999</v>
      </c>
      <c r="DS18" s="55">
        <v>29.832000000000001</v>
      </c>
      <c r="DT18" s="55">
        <v>37.661000000000001</v>
      </c>
      <c r="DU18" s="55">
        <v>13.46</v>
      </c>
      <c r="DV18" s="55">
        <v>320.738</v>
      </c>
      <c r="DW18" s="55">
        <v>19.495000000000001</v>
      </c>
      <c r="DX18" s="55">
        <v>3.359</v>
      </c>
      <c r="DY18" s="55">
        <v>16.135000000000002</v>
      </c>
      <c r="DZ18" s="55">
        <v>194.12100000000001</v>
      </c>
      <c r="EA18" s="55">
        <v>43.884999999999998</v>
      </c>
      <c r="EB18" s="55">
        <v>150.23500000000001</v>
      </c>
      <c r="EC18" s="55">
        <v>104.23099999999999</v>
      </c>
      <c r="ED18" s="55">
        <v>13.180999999999999</v>
      </c>
      <c r="EE18" s="55">
        <v>91.049000000000007</v>
      </c>
      <c r="EF18" s="55">
        <v>2.8919999999999999</v>
      </c>
      <c r="EG18" s="55">
        <v>17.244</v>
      </c>
      <c r="EH18" s="55">
        <v>9.4789999999999992</v>
      </c>
      <c r="EI18" s="55">
        <v>1.1739999999999999</v>
      </c>
      <c r="EJ18" s="55">
        <v>6.5910000000000002</v>
      </c>
      <c r="EK18" s="55">
        <v>0</v>
      </c>
      <c r="EL18" s="55">
        <v>1793.115</v>
      </c>
      <c r="EM18" s="55">
        <v>1495.0440000000001</v>
      </c>
      <c r="EN18" s="55">
        <v>60.784999999999997</v>
      </c>
      <c r="EO18" s="55">
        <v>29.12</v>
      </c>
      <c r="EP18" s="55">
        <v>15.787000000000001</v>
      </c>
      <c r="EQ18" s="55">
        <v>4.0270000000000001</v>
      </c>
      <c r="ER18" s="55">
        <v>10.318</v>
      </c>
      <c r="ES18" s="55">
        <v>1.532</v>
      </c>
      <c r="ET18" s="55">
        <v>1410.165</v>
      </c>
      <c r="EU18" s="55">
        <v>939.26099999999997</v>
      </c>
      <c r="EV18" s="55">
        <v>382.202</v>
      </c>
      <c r="EW18" s="55">
        <v>35.338000000000001</v>
      </c>
      <c r="EX18" s="55">
        <v>53.363999999999997</v>
      </c>
      <c r="EY18" s="55">
        <v>24.094000000000001</v>
      </c>
      <c r="EZ18" s="55">
        <v>298.07100000000003</v>
      </c>
      <c r="FA18" s="55">
        <v>15.714</v>
      </c>
      <c r="FB18" s="55">
        <v>1.0009999999999999</v>
      </c>
      <c r="FC18" s="55">
        <v>14.712999999999999</v>
      </c>
      <c r="FD18" s="55">
        <v>161.40700000000001</v>
      </c>
      <c r="FE18" s="55">
        <v>25.843</v>
      </c>
      <c r="FF18" s="55">
        <v>135.56399999999999</v>
      </c>
      <c r="FG18" s="55">
        <v>118.98399999999999</v>
      </c>
      <c r="FH18" s="55">
        <v>9.077</v>
      </c>
      <c r="FI18" s="55">
        <v>109.907</v>
      </c>
      <c r="FJ18" s="55">
        <v>1.966</v>
      </c>
      <c r="FK18" s="55">
        <v>3.4239999999999999</v>
      </c>
      <c r="FL18" s="55">
        <v>2.3860000000000001</v>
      </c>
      <c r="FM18" s="55">
        <v>0</v>
      </c>
      <c r="FN18" s="55">
        <v>1.038</v>
      </c>
      <c r="FO18" s="55">
        <v>0</v>
      </c>
      <c r="FP18" s="55">
        <v>6352.3140000000003</v>
      </c>
      <c r="FQ18" s="55">
        <v>5329.7929999999997</v>
      </c>
      <c r="FR18" s="55">
        <v>189.351</v>
      </c>
      <c r="FS18" s="55">
        <v>81.724000000000004</v>
      </c>
      <c r="FT18" s="55">
        <v>58.069000000000003</v>
      </c>
      <c r="FU18" s="55">
        <v>13.718</v>
      </c>
      <c r="FV18" s="55">
        <v>27.126999999999999</v>
      </c>
      <c r="FW18" s="55">
        <v>8.7129999999999992</v>
      </c>
      <c r="FX18" s="55">
        <v>5048.0039999999999</v>
      </c>
      <c r="FY18" s="55">
        <v>2878.5160000000001</v>
      </c>
      <c r="FZ18" s="55">
        <v>948.35400000000004</v>
      </c>
      <c r="GA18" s="55">
        <v>220.37799999999999</v>
      </c>
      <c r="GB18" s="55">
        <v>1000.756</v>
      </c>
      <c r="GC18" s="55">
        <v>92.438000000000002</v>
      </c>
      <c r="GD18" s="55">
        <v>924.97699999999998</v>
      </c>
      <c r="GE18" s="55">
        <v>42.505000000000003</v>
      </c>
      <c r="GF18" s="55">
        <v>5.5869999999999997</v>
      </c>
      <c r="GG18" s="55">
        <v>36.917999999999999</v>
      </c>
      <c r="GH18" s="55">
        <v>487.86799999999999</v>
      </c>
      <c r="GI18" s="55">
        <v>109.027</v>
      </c>
      <c r="GJ18" s="55">
        <v>378.84100000000001</v>
      </c>
      <c r="GK18" s="55">
        <v>385.85399999999998</v>
      </c>
      <c r="GL18" s="55">
        <v>53.097999999999999</v>
      </c>
      <c r="GM18" s="55">
        <v>332.75700000000001</v>
      </c>
      <c r="GN18" s="55">
        <v>8.75</v>
      </c>
      <c r="GO18" s="55">
        <v>97.543000000000006</v>
      </c>
      <c r="GP18" s="55">
        <v>58.012999999999998</v>
      </c>
      <c r="GQ18" s="55">
        <v>4.3170000000000002</v>
      </c>
      <c r="GR18" s="55">
        <v>32.851999999999997</v>
      </c>
      <c r="GS18" s="55">
        <v>2.3610000000000002</v>
      </c>
    </row>
    <row r="19" spans="1:201">
      <c r="A19" s="9">
        <v>41426</v>
      </c>
      <c r="B19" s="55">
        <v>4038.239</v>
      </c>
      <c r="C19" s="55">
        <v>3485.29</v>
      </c>
      <c r="D19" s="55">
        <v>108.282</v>
      </c>
      <c r="E19" s="55">
        <v>43.384999999999998</v>
      </c>
      <c r="F19" s="55">
        <v>38.280999999999999</v>
      </c>
      <c r="G19" s="55">
        <v>7.4619999999999997</v>
      </c>
      <c r="H19" s="55">
        <v>12.494999999999999</v>
      </c>
      <c r="I19" s="55">
        <v>6.66</v>
      </c>
      <c r="J19" s="55">
        <v>3298.4769999999999</v>
      </c>
      <c r="K19" s="55">
        <v>1733.5440000000001</v>
      </c>
      <c r="L19" s="55">
        <v>422.50700000000001</v>
      </c>
      <c r="M19" s="55">
        <v>208.84700000000001</v>
      </c>
      <c r="N19" s="55">
        <v>933.57899999999995</v>
      </c>
      <c r="O19" s="55">
        <v>78.531000000000006</v>
      </c>
      <c r="P19" s="55">
        <v>443.16199999999998</v>
      </c>
      <c r="Q19" s="55">
        <v>16.783999999999999</v>
      </c>
      <c r="R19" s="55">
        <v>4.899</v>
      </c>
      <c r="S19" s="55">
        <v>11.884</v>
      </c>
      <c r="T19" s="55">
        <v>218.834</v>
      </c>
      <c r="U19" s="55">
        <v>54.56</v>
      </c>
      <c r="V19" s="55">
        <v>164.273</v>
      </c>
      <c r="W19" s="55">
        <v>200.898</v>
      </c>
      <c r="X19" s="55">
        <v>38.353000000000002</v>
      </c>
      <c r="Y19" s="55">
        <v>162.54499999999999</v>
      </c>
      <c r="Z19" s="55">
        <v>6.6459999999999999</v>
      </c>
      <c r="AA19" s="55">
        <v>109.78700000000001</v>
      </c>
      <c r="AB19" s="55">
        <v>66.400000000000006</v>
      </c>
      <c r="AC19" s="55">
        <v>5.8280000000000003</v>
      </c>
      <c r="AD19" s="55">
        <v>35.511000000000003</v>
      </c>
      <c r="AE19" s="55">
        <v>2.048</v>
      </c>
      <c r="AF19" s="55">
        <v>1075.1880000000001</v>
      </c>
      <c r="AG19" s="55">
        <v>813.87900000000002</v>
      </c>
      <c r="AH19" s="55">
        <v>46.97</v>
      </c>
      <c r="AI19" s="55">
        <v>18.803999999999998</v>
      </c>
      <c r="AJ19" s="55">
        <v>17.347999999999999</v>
      </c>
      <c r="AK19" s="55">
        <v>2.6989999999999998</v>
      </c>
      <c r="AL19" s="55">
        <v>6.69</v>
      </c>
      <c r="AM19" s="55">
        <v>1.43</v>
      </c>
      <c r="AN19" s="55">
        <v>753.25800000000004</v>
      </c>
      <c r="AO19" s="55">
        <v>515.02499999999998</v>
      </c>
      <c r="AP19" s="55">
        <v>185.03299999999999</v>
      </c>
      <c r="AQ19" s="55">
        <v>23.472999999999999</v>
      </c>
      <c r="AR19" s="55">
        <v>29.727</v>
      </c>
      <c r="AS19" s="55">
        <v>13.651</v>
      </c>
      <c r="AT19" s="55">
        <v>261.30900000000003</v>
      </c>
      <c r="AU19" s="55">
        <v>22.474</v>
      </c>
      <c r="AV19" s="55">
        <v>4.6840000000000002</v>
      </c>
      <c r="AW19" s="55">
        <v>17.79</v>
      </c>
      <c r="AX19" s="55">
        <v>151.10499999999999</v>
      </c>
      <c r="AY19" s="55">
        <v>27.405999999999999</v>
      </c>
      <c r="AZ19" s="55">
        <v>123.699</v>
      </c>
      <c r="BA19" s="55">
        <v>85.328999999999994</v>
      </c>
      <c r="BB19" s="55">
        <v>6.4130000000000003</v>
      </c>
      <c r="BC19" s="55">
        <v>78.915000000000006</v>
      </c>
      <c r="BD19" s="55">
        <v>2.4</v>
      </c>
      <c r="BE19" s="55">
        <v>1371.8140000000001</v>
      </c>
      <c r="BF19" s="55">
        <v>1140.0350000000001</v>
      </c>
      <c r="BG19" s="55">
        <v>63.045999999999999</v>
      </c>
      <c r="BH19" s="55">
        <v>30.974</v>
      </c>
      <c r="BI19" s="55">
        <v>10.933999999999999</v>
      </c>
      <c r="BJ19" s="55">
        <v>3.7559999999999998</v>
      </c>
      <c r="BK19" s="55">
        <v>14.465</v>
      </c>
      <c r="BL19" s="55">
        <v>2.9169999999999998</v>
      </c>
      <c r="BM19" s="55">
        <v>1061.0909999999999</v>
      </c>
      <c r="BN19" s="55">
        <v>673.57</v>
      </c>
      <c r="BO19" s="55">
        <v>319.5</v>
      </c>
      <c r="BP19" s="55">
        <v>24.736000000000001</v>
      </c>
      <c r="BQ19" s="55">
        <v>43.284999999999997</v>
      </c>
      <c r="BR19" s="55">
        <v>15.898</v>
      </c>
      <c r="BS19" s="55">
        <v>231.779</v>
      </c>
      <c r="BT19" s="55">
        <v>14.28</v>
      </c>
      <c r="BU19" s="55">
        <v>2.48</v>
      </c>
      <c r="BV19" s="55">
        <v>11.8</v>
      </c>
      <c r="BW19" s="55">
        <v>112.634</v>
      </c>
      <c r="BX19" s="55">
        <v>22.882999999999999</v>
      </c>
      <c r="BY19" s="55">
        <v>89.751000000000005</v>
      </c>
      <c r="BZ19" s="55">
        <v>103.68899999999999</v>
      </c>
      <c r="CA19" s="55">
        <v>7.4530000000000003</v>
      </c>
      <c r="CB19" s="55">
        <v>96.236999999999995</v>
      </c>
      <c r="CC19" s="55">
        <v>1.1759999999999999</v>
      </c>
      <c r="CD19" s="55">
        <v>3484.3919999999998</v>
      </c>
      <c r="CE19" s="55">
        <v>3056.52</v>
      </c>
      <c r="CF19" s="55">
        <v>90.832999999999998</v>
      </c>
      <c r="CG19" s="55">
        <v>35.854999999999997</v>
      </c>
      <c r="CH19" s="55">
        <v>29.82</v>
      </c>
      <c r="CI19" s="55">
        <v>6.62</v>
      </c>
      <c r="CJ19" s="55">
        <v>12.016999999999999</v>
      </c>
      <c r="CK19" s="55">
        <v>6.5209999999999999</v>
      </c>
      <c r="CL19" s="55">
        <v>2893.3139999999999</v>
      </c>
      <c r="CM19" s="55">
        <v>1427.1189999999999</v>
      </c>
      <c r="CN19" s="55">
        <v>360.12200000000001</v>
      </c>
      <c r="CO19" s="55">
        <v>188.97399999999999</v>
      </c>
      <c r="CP19" s="55">
        <v>917.09900000000005</v>
      </c>
      <c r="CQ19" s="55">
        <v>72.373999999999995</v>
      </c>
      <c r="CR19" s="55">
        <v>318.08499999999998</v>
      </c>
      <c r="CS19" s="55">
        <v>8.1150000000000002</v>
      </c>
      <c r="CT19" s="55">
        <v>2.2799999999999998</v>
      </c>
      <c r="CU19" s="55">
        <v>5.835</v>
      </c>
      <c r="CV19" s="55">
        <v>130.34</v>
      </c>
      <c r="CW19" s="55">
        <v>36.801000000000002</v>
      </c>
      <c r="CX19" s="55">
        <v>93.539000000000001</v>
      </c>
      <c r="CY19" s="55">
        <v>174.14099999999999</v>
      </c>
      <c r="CZ19" s="55">
        <v>32.360999999999997</v>
      </c>
      <c r="DA19" s="55">
        <v>141.78</v>
      </c>
      <c r="DB19" s="55">
        <v>5.4880000000000004</v>
      </c>
      <c r="DC19" s="55">
        <v>86.801000000000002</v>
      </c>
      <c r="DD19" s="55">
        <v>53.731000000000002</v>
      </c>
      <c r="DE19" s="55">
        <v>5.31</v>
      </c>
      <c r="DF19" s="55">
        <v>25.975000000000001</v>
      </c>
      <c r="DG19" s="55">
        <v>1.7849999999999999</v>
      </c>
      <c r="DH19" s="55">
        <v>1173.376</v>
      </c>
      <c r="DI19" s="55">
        <v>852.51</v>
      </c>
      <c r="DJ19" s="55">
        <v>47.47</v>
      </c>
      <c r="DK19" s="55">
        <v>18.283999999999999</v>
      </c>
      <c r="DL19" s="55">
        <v>18.954000000000001</v>
      </c>
      <c r="DM19" s="55">
        <v>2.93</v>
      </c>
      <c r="DN19" s="55">
        <v>6.3040000000000003</v>
      </c>
      <c r="DO19" s="55">
        <v>0.999</v>
      </c>
      <c r="DP19" s="55">
        <v>789.79499999999996</v>
      </c>
      <c r="DQ19" s="55">
        <v>528.55399999999997</v>
      </c>
      <c r="DR19" s="55">
        <v>197.25200000000001</v>
      </c>
      <c r="DS19" s="55">
        <v>27.686</v>
      </c>
      <c r="DT19" s="55">
        <v>36.302</v>
      </c>
      <c r="DU19" s="55">
        <v>15.244999999999999</v>
      </c>
      <c r="DV19" s="55">
        <v>320.86599999999999</v>
      </c>
      <c r="DW19" s="55">
        <v>29.434999999999999</v>
      </c>
      <c r="DX19" s="55">
        <v>7.3040000000000003</v>
      </c>
      <c r="DY19" s="55">
        <v>22.13</v>
      </c>
      <c r="DZ19" s="55">
        <v>191.886</v>
      </c>
      <c r="EA19" s="55">
        <v>39.624000000000002</v>
      </c>
      <c r="EB19" s="55">
        <v>152.262</v>
      </c>
      <c r="EC19" s="55">
        <v>96.96</v>
      </c>
      <c r="ED19" s="55">
        <v>10.608000000000001</v>
      </c>
      <c r="EE19" s="55">
        <v>86.352000000000004</v>
      </c>
      <c r="EF19" s="55">
        <v>2.585</v>
      </c>
      <c r="EG19" s="55">
        <v>21.759</v>
      </c>
      <c r="EH19" s="55">
        <v>12.621</v>
      </c>
      <c r="EI19" s="55">
        <v>0.51800000000000002</v>
      </c>
      <c r="EJ19" s="55">
        <v>8.6210000000000004</v>
      </c>
      <c r="EK19" s="55">
        <v>0</v>
      </c>
      <c r="EL19" s="55">
        <v>1827.472</v>
      </c>
      <c r="EM19" s="55">
        <v>1530.174</v>
      </c>
      <c r="EN19" s="55">
        <v>79.995000000000005</v>
      </c>
      <c r="EO19" s="55">
        <v>39.024000000000001</v>
      </c>
      <c r="EP19" s="55">
        <v>17.789000000000001</v>
      </c>
      <c r="EQ19" s="55">
        <v>4.3659999999999997</v>
      </c>
      <c r="ER19" s="55">
        <v>15.329000000000001</v>
      </c>
      <c r="ES19" s="55">
        <v>3.4870000000000001</v>
      </c>
      <c r="ET19" s="55">
        <v>1429.7180000000001</v>
      </c>
      <c r="EU19" s="55">
        <v>966.46600000000001</v>
      </c>
      <c r="EV19" s="55">
        <v>369.666</v>
      </c>
      <c r="EW19" s="55">
        <v>40.395000000000003</v>
      </c>
      <c r="EX19" s="55">
        <v>53.19</v>
      </c>
      <c r="EY19" s="55">
        <v>20.460999999999999</v>
      </c>
      <c r="EZ19" s="55">
        <v>297.298</v>
      </c>
      <c r="FA19" s="55">
        <v>15.988</v>
      </c>
      <c r="FB19" s="55">
        <v>2.48</v>
      </c>
      <c r="FC19" s="55">
        <v>13.507999999999999</v>
      </c>
      <c r="FD19" s="55">
        <v>160.346</v>
      </c>
      <c r="FE19" s="55">
        <v>28.423999999999999</v>
      </c>
      <c r="FF19" s="55">
        <v>131.923</v>
      </c>
      <c r="FG19" s="55">
        <v>118.815</v>
      </c>
      <c r="FH19" s="55">
        <v>9.25</v>
      </c>
      <c r="FI19" s="55">
        <v>109.565</v>
      </c>
      <c r="FJ19" s="55">
        <v>2.149</v>
      </c>
      <c r="FK19" s="55">
        <v>1.226</v>
      </c>
      <c r="FL19" s="55">
        <v>4.8000000000000001E-2</v>
      </c>
      <c r="FM19" s="55">
        <v>0</v>
      </c>
      <c r="FN19" s="55">
        <v>0.91500000000000004</v>
      </c>
      <c r="FO19" s="55">
        <v>0.26300000000000001</v>
      </c>
      <c r="FP19" s="55">
        <v>6485.24</v>
      </c>
      <c r="FQ19" s="55">
        <v>5439.2049999999999</v>
      </c>
      <c r="FR19" s="55">
        <v>218.298</v>
      </c>
      <c r="FS19" s="55">
        <v>93.162999999999997</v>
      </c>
      <c r="FT19" s="55">
        <v>66.563000000000002</v>
      </c>
      <c r="FU19" s="55">
        <v>13.916</v>
      </c>
      <c r="FV19" s="55">
        <v>33.65</v>
      </c>
      <c r="FW19" s="55">
        <v>11.007</v>
      </c>
      <c r="FX19" s="55">
        <v>5112.826</v>
      </c>
      <c r="FY19" s="55">
        <v>2922.1390000000001</v>
      </c>
      <c r="FZ19" s="55">
        <v>927.04</v>
      </c>
      <c r="GA19" s="55">
        <v>257.05599999999998</v>
      </c>
      <c r="GB19" s="55">
        <v>1006.591</v>
      </c>
      <c r="GC19" s="55">
        <v>108.08</v>
      </c>
      <c r="GD19" s="55">
        <v>936.24900000000002</v>
      </c>
      <c r="GE19" s="55">
        <v>53.537999999999997</v>
      </c>
      <c r="GF19" s="55">
        <v>12.064</v>
      </c>
      <c r="GG19" s="55">
        <v>41.473999999999997</v>
      </c>
      <c r="GH19" s="55">
        <v>482.572</v>
      </c>
      <c r="GI19" s="55">
        <v>104.849</v>
      </c>
      <c r="GJ19" s="55">
        <v>377.72300000000001</v>
      </c>
      <c r="GK19" s="55">
        <v>389.916</v>
      </c>
      <c r="GL19" s="55">
        <v>52.219000000000001</v>
      </c>
      <c r="GM19" s="55">
        <v>337.697</v>
      </c>
      <c r="GN19" s="55">
        <v>10.223000000000001</v>
      </c>
      <c r="GO19" s="55">
        <v>109.78700000000001</v>
      </c>
      <c r="GP19" s="55">
        <v>66.400000000000006</v>
      </c>
      <c r="GQ19" s="55">
        <v>5.8280000000000003</v>
      </c>
      <c r="GR19" s="55">
        <v>35.511000000000003</v>
      </c>
      <c r="GS19" s="55">
        <v>2.048</v>
      </c>
    </row>
    <row r="20" spans="1:201">
      <c r="A20" s="9">
        <v>41791</v>
      </c>
      <c r="B20" s="55">
        <v>4077.5810000000001</v>
      </c>
      <c r="C20" s="55">
        <v>3479.16</v>
      </c>
      <c r="D20" s="55">
        <v>124.199</v>
      </c>
      <c r="E20" s="55">
        <v>49.212000000000003</v>
      </c>
      <c r="F20" s="55">
        <v>44.006999999999998</v>
      </c>
      <c r="G20" s="55">
        <v>7.9939999999999998</v>
      </c>
      <c r="H20" s="55">
        <v>13.542</v>
      </c>
      <c r="I20" s="55">
        <v>9.4440000000000008</v>
      </c>
      <c r="J20" s="55">
        <v>3278.817</v>
      </c>
      <c r="K20" s="55">
        <v>1703.123</v>
      </c>
      <c r="L20" s="55">
        <v>403.05099999999999</v>
      </c>
      <c r="M20" s="55">
        <v>194.09899999999999</v>
      </c>
      <c r="N20" s="55">
        <v>978.54399999999998</v>
      </c>
      <c r="O20" s="55">
        <v>76.144000000000005</v>
      </c>
      <c r="P20" s="55">
        <v>480.01799999999997</v>
      </c>
      <c r="Q20" s="55">
        <v>15.243</v>
      </c>
      <c r="R20" s="55">
        <v>5.9820000000000002</v>
      </c>
      <c r="S20" s="55">
        <v>9.26</v>
      </c>
      <c r="T20" s="55">
        <v>246.00200000000001</v>
      </c>
      <c r="U20" s="55">
        <v>61.75</v>
      </c>
      <c r="V20" s="55">
        <v>184.251</v>
      </c>
      <c r="W20" s="55">
        <v>215.989</v>
      </c>
      <c r="X20" s="55">
        <v>39.789000000000001</v>
      </c>
      <c r="Y20" s="55">
        <v>176.20099999999999</v>
      </c>
      <c r="Z20" s="55">
        <v>2.7850000000000001</v>
      </c>
      <c r="AA20" s="55">
        <v>118.402</v>
      </c>
      <c r="AB20" s="55">
        <v>70.225999999999999</v>
      </c>
      <c r="AC20" s="55">
        <v>5.4379999999999997</v>
      </c>
      <c r="AD20" s="55">
        <v>39.512999999999998</v>
      </c>
      <c r="AE20" s="55">
        <v>3.226</v>
      </c>
      <c r="AF20" s="55">
        <v>1092.0920000000001</v>
      </c>
      <c r="AG20" s="55">
        <v>819.37099999999998</v>
      </c>
      <c r="AH20" s="55">
        <v>57.075000000000003</v>
      </c>
      <c r="AI20" s="55">
        <v>24.847000000000001</v>
      </c>
      <c r="AJ20" s="55">
        <v>14.679</v>
      </c>
      <c r="AK20" s="55">
        <v>4.4880000000000004</v>
      </c>
      <c r="AL20" s="55">
        <v>10.099</v>
      </c>
      <c r="AM20" s="55">
        <v>2.9609999999999999</v>
      </c>
      <c r="AN20" s="55">
        <v>751.32</v>
      </c>
      <c r="AO20" s="55">
        <v>517.64300000000003</v>
      </c>
      <c r="AP20" s="55">
        <v>186.36799999999999</v>
      </c>
      <c r="AQ20" s="55">
        <v>21.222999999999999</v>
      </c>
      <c r="AR20" s="55">
        <v>26.085999999999999</v>
      </c>
      <c r="AS20" s="55">
        <v>10.976000000000001</v>
      </c>
      <c r="AT20" s="55">
        <v>272.721</v>
      </c>
      <c r="AU20" s="55">
        <v>23.024999999999999</v>
      </c>
      <c r="AV20" s="55">
        <v>1.988</v>
      </c>
      <c r="AW20" s="55">
        <v>21.036999999999999</v>
      </c>
      <c r="AX20" s="55">
        <v>159.238</v>
      </c>
      <c r="AY20" s="55">
        <v>32.017000000000003</v>
      </c>
      <c r="AZ20" s="55">
        <v>127.221</v>
      </c>
      <c r="BA20" s="55">
        <v>88.558000000000007</v>
      </c>
      <c r="BB20" s="55">
        <v>11.17</v>
      </c>
      <c r="BC20" s="55">
        <v>77.388000000000005</v>
      </c>
      <c r="BD20" s="55">
        <v>1.9</v>
      </c>
      <c r="BE20" s="55">
        <v>1393.777</v>
      </c>
      <c r="BF20" s="55">
        <v>1176.838</v>
      </c>
      <c r="BG20" s="55">
        <v>72.748000000000005</v>
      </c>
      <c r="BH20" s="55">
        <v>32.844999999999999</v>
      </c>
      <c r="BI20" s="55">
        <v>18.195</v>
      </c>
      <c r="BJ20" s="55">
        <v>1.927</v>
      </c>
      <c r="BK20" s="55">
        <v>16.800999999999998</v>
      </c>
      <c r="BL20" s="55">
        <v>2.98</v>
      </c>
      <c r="BM20" s="55">
        <v>1084.577</v>
      </c>
      <c r="BN20" s="55">
        <v>690.10199999999998</v>
      </c>
      <c r="BO20" s="55">
        <v>331.15600000000001</v>
      </c>
      <c r="BP20" s="55">
        <v>26.34</v>
      </c>
      <c r="BQ20" s="55">
        <v>36.978999999999999</v>
      </c>
      <c r="BR20" s="55">
        <v>19.513999999999999</v>
      </c>
      <c r="BS20" s="55">
        <v>216.93799999999999</v>
      </c>
      <c r="BT20" s="55">
        <v>17.454000000000001</v>
      </c>
      <c r="BU20" s="55">
        <v>0.51900000000000002</v>
      </c>
      <c r="BV20" s="55">
        <v>16.934999999999999</v>
      </c>
      <c r="BW20" s="55">
        <v>104.709</v>
      </c>
      <c r="BX20" s="55">
        <v>20.983000000000001</v>
      </c>
      <c r="BY20" s="55">
        <v>83.725999999999999</v>
      </c>
      <c r="BZ20" s="55">
        <v>94.233000000000004</v>
      </c>
      <c r="CA20" s="55">
        <v>6.149</v>
      </c>
      <c r="CB20" s="55">
        <v>88.084000000000003</v>
      </c>
      <c r="CC20" s="55">
        <v>0.54300000000000004</v>
      </c>
      <c r="CD20" s="55">
        <v>3509.3249999999998</v>
      </c>
      <c r="CE20" s="55">
        <v>3052.5279999999998</v>
      </c>
      <c r="CF20" s="55">
        <v>107.557</v>
      </c>
      <c r="CG20" s="55">
        <v>41.79</v>
      </c>
      <c r="CH20" s="55">
        <v>37.554000000000002</v>
      </c>
      <c r="CI20" s="55">
        <v>7.1719999999999997</v>
      </c>
      <c r="CJ20" s="55">
        <v>13.029</v>
      </c>
      <c r="CK20" s="55">
        <v>8.0120000000000005</v>
      </c>
      <c r="CL20" s="55">
        <v>2875.5120000000002</v>
      </c>
      <c r="CM20" s="55">
        <v>1399.346</v>
      </c>
      <c r="CN20" s="55">
        <v>348.30900000000003</v>
      </c>
      <c r="CO20" s="55">
        <v>171.20599999999999</v>
      </c>
      <c r="CP20" s="55">
        <v>956.65099999999995</v>
      </c>
      <c r="CQ20" s="55">
        <v>69.459999999999994</v>
      </c>
      <c r="CR20" s="55">
        <v>338.39499999999998</v>
      </c>
      <c r="CS20" s="55">
        <v>7.8410000000000002</v>
      </c>
      <c r="CT20" s="55">
        <v>4.0030000000000001</v>
      </c>
      <c r="CU20" s="55">
        <v>3.8380000000000001</v>
      </c>
      <c r="CV20" s="55">
        <v>147.15899999999999</v>
      </c>
      <c r="CW20" s="55">
        <v>40.64</v>
      </c>
      <c r="CX20" s="55">
        <v>106.51900000000001</v>
      </c>
      <c r="CY20" s="55">
        <v>181.739</v>
      </c>
      <c r="CZ20" s="55">
        <v>34.07</v>
      </c>
      <c r="DA20" s="55">
        <v>147.66900000000001</v>
      </c>
      <c r="DB20" s="55">
        <v>1.6559999999999999</v>
      </c>
      <c r="DC20" s="55">
        <v>94.418000000000006</v>
      </c>
      <c r="DD20" s="55">
        <v>58.006</v>
      </c>
      <c r="DE20" s="55">
        <v>4.2160000000000002</v>
      </c>
      <c r="DF20" s="55">
        <v>29.994</v>
      </c>
      <c r="DG20" s="55">
        <v>2.202</v>
      </c>
      <c r="DH20" s="55">
        <v>1212.8230000000001</v>
      </c>
      <c r="DI20" s="55">
        <v>878.774</v>
      </c>
      <c r="DJ20" s="55">
        <v>56.53</v>
      </c>
      <c r="DK20" s="55">
        <v>26.582999999999998</v>
      </c>
      <c r="DL20" s="55">
        <v>15.087999999999999</v>
      </c>
      <c r="DM20" s="55">
        <v>3.4260000000000002</v>
      </c>
      <c r="DN20" s="55">
        <v>7.8959999999999999</v>
      </c>
      <c r="DO20" s="55">
        <v>3.536</v>
      </c>
      <c r="DP20" s="55">
        <v>809.09900000000005</v>
      </c>
      <c r="DQ20" s="55">
        <v>553.12800000000004</v>
      </c>
      <c r="DR20" s="55">
        <v>188.852</v>
      </c>
      <c r="DS20" s="55">
        <v>32.82</v>
      </c>
      <c r="DT20" s="55">
        <v>34.298999999999999</v>
      </c>
      <c r="DU20" s="55">
        <v>13.146000000000001</v>
      </c>
      <c r="DV20" s="55">
        <v>334.04899999999998</v>
      </c>
      <c r="DW20" s="55">
        <v>26.571000000000002</v>
      </c>
      <c r="DX20" s="55">
        <v>3.722</v>
      </c>
      <c r="DY20" s="55">
        <v>22.849</v>
      </c>
      <c r="DZ20" s="55">
        <v>202.34800000000001</v>
      </c>
      <c r="EA20" s="55">
        <v>42.268000000000001</v>
      </c>
      <c r="EB20" s="55">
        <v>160.08000000000001</v>
      </c>
      <c r="EC20" s="55">
        <v>102.893</v>
      </c>
      <c r="ED20" s="55">
        <v>14.29</v>
      </c>
      <c r="EE20" s="55">
        <v>88.602999999999994</v>
      </c>
      <c r="EF20" s="55">
        <v>2.2370000000000001</v>
      </c>
      <c r="EG20" s="55">
        <v>22.274000000000001</v>
      </c>
      <c r="EH20" s="55">
        <v>11.726000000000001</v>
      </c>
      <c r="EI20" s="55">
        <v>1.222</v>
      </c>
      <c r="EJ20" s="55">
        <v>8.3019999999999996</v>
      </c>
      <c r="EK20" s="55">
        <v>1.0249999999999999</v>
      </c>
      <c r="EL20" s="55">
        <v>1841.3009999999999</v>
      </c>
      <c r="EM20" s="55">
        <v>1544.067</v>
      </c>
      <c r="EN20" s="55">
        <v>89.935000000000002</v>
      </c>
      <c r="EO20" s="55">
        <v>38.530999999999999</v>
      </c>
      <c r="EP20" s="55">
        <v>24.239000000000001</v>
      </c>
      <c r="EQ20" s="55">
        <v>3.8119999999999998</v>
      </c>
      <c r="ER20" s="55">
        <v>19.516999999999999</v>
      </c>
      <c r="ES20" s="55">
        <v>3.8359999999999999</v>
      </c>
      <c r="ET20" s="55">
        <v>1430.1030000000001</v>
      </c>
      <c r="EU20" s="55">
        <v>958.39300000000003</v>
      </c>
      <c r="EV20" s="55">
        <v>383.41399999999999</v>
      </c>
      <c r="EW20" s="55">
        <v>37.637</v>
      </c>
      <c r="EX20" s="55">
        <v>50.658999999999999</v>
      </c>
      <c r="EY20" s="55">
        <v>24.029</v>
      </c>
      <c r="EZ20" s="55">
        <v>297.23399999999998</v>
      </c>
      <c r="FA20" s="55">
        <v>21.31</v>
      </c>
      <c r="FB20" s="55">
        <v>0.76500000000000001</v>
      </c>
      <c r="FC20" s="55">
        <v>20.545000000000002</v>
      </c>
      <c r="FD20" s="55">
        <v>160.441</v>
      </c>
      <c r="FE20" s="55">
        <v>31.841999999999999</v>
      </c>
      <c r="FF20" s="55">
        <v>128.6</v>
      </c>
      <c r="FG20" s="55">
        <v>114.148</v>
      </c>
      <c r="FH20" s="55">
        <v>8.7479999999999993</v>
      </c>
      <c r="FI20" s="55">
        <v>105.4</v>
      </c>
      <c r="FJ20" s="55">
        <v>1.335</v>
      </c>
      <c r="FK20" s="55">
        <v>1.71</v>
      </c>
      <c r="FL20" s="55">
        <v>0.49399999999999999</v>
      </c>
      <c r="FM20" s="55">
        <v>0</v>
      </c>
      <c r="FN20" s="55">
        <v>1.216</v>
      </c>
      <c r="FO20" s="55">
        <v>0</v>
      </c>
      <c r="FP20" s="55">
        <v>6563.4489999999996</v>
      </c>
      <c r="FQ20" s="55">
        <v>5475.3689999999997</v>
      </c>
      <c r="FR20" s="55">
        <v>254.02199999999999</v>
      </c>
      <c r="FS20" s="55">
        <v>106.904</v>
      </c>
      <c r="FT20" s="55">
        <v>76.881</v>
      </c>
      <c r="FU20" s="55">
        <v>14.409000000000001</v>
      </c>
      <c r="FV20" s="55">
        <v>40.442999999999998</v>
      </c>
      <c r="FW20" s="55">
        <v>15.384</v>
      </c>
      <c r="FX20" s="55">
        <v>5114.7139999999999</v>
      </c>
      <c r="FY20" s="55">
        <v>2910.8679999999999</v>
      </c>
      <c r="FZ20" s="55">
        <v>920.57500000000005</v>
      </c>
      <c r="GA20" s="55">
        <v>241.66200000000001</v>
      </c>
      <c r="GB20" s="55">
        <v>1041.6089999999999</v>
      </c>
      <c r="GC20" s="55">
        <v>106.634</v>
      </c>
      <c r="GD20" s="55">
        <v>969.678</v>
      </c>
      <c r="GE20" s="55">
        <v>55.722000000000001</v>
      </c>
      <c r="GF20" s="55">
        <v>8.49</v>
      </c>
      <c r="GG20" s="55">
        <v>47.231999999999999</v>
      </c>
      <c r="GH20" s="55">
        <v>509.94799999999998</v>
      </c>
      <c r="GI20" s="55">
        <v>114.75</v>
      </c>
      <c r="GJ20" s="55">
        <v>395.19799999999998</v>
      </c>
      <c r="GK20" s="55">
        <v>398.78</v>
      </c>
      <c r="GL20" s="55">
        <v>57.107999999999997</v>
      </c>
      <c r="GM20" s="55">
        <v>341.67200000000003</v>
      </c>
      <c r="GN20" s="55">
        <v>5.2279999999999998</v>
      </c>
      <c r="GO20" s="55">
        <v>118.402</v>
      </c>
      <c r="GP20" s="55">
        <v>70.225999999999999</v>
      </c>
      <c r="GQ20" s="55">
        <v>5.4379999999999997</v>
      </c>
      <c r="GR20" s="55">
        <v>39.512999999999998</v>
      </c>
      <c r="GS20" s="55">
        <v>3.226</v>
      </c>
    </row>
    <row r="21" spans="1:201">
      <c r="A21" s="9">
        <v>42156</v>
      </c>
      <c r="B21" s="55">
        <v>4176.9340000000002</v>
      </c>
      <c r="C21" s="55">
        <v>3572.9259999999999</v>
      </c>
      <c r="D21" s="55">
        <v>124.291</v>
      </c>
      <c r="E21" s="55">
        <v>50.432000000000002</v>
      </c>
      <c r="F21" s="55">
        <v>44.286000000000001</v>
      </c>
      <c r="G21" s="55">
        <v>5.1619999999999999</v>
      </c>
      <c r="H21" s="55">
        <v>14.456</v>
      </c>
      <c r="I21" s="55">
        <v>9.9550000000000001</v>
      </c>
      <c r="J21" s="55">
        <v>3359.4160000000002</v>
      </c>
      <c r="K21" s="55">
        <v>1725.9649999999999</v>
      </c>
      <c r="L21" s="55">
        <v>420.90300000000002</v>
      </c>
      <c r="M21" s="55">
        <v>216.32</v>
      </c>
      <c r="N21" s="55">
        <v>996.22799999999995</v>
      </c>
      <c r="O21" s="55">
        <v>89.218999999999994</v>
      </c>
      <c r="P21" s="55">
        <v>508.01499999999999</v>
      </c>
      <c r="Q21" s="55">
        <v>19.367999999999999</v>
      </c>
      <c r="R21" s="55">
        <v>5.5979999999999999</v>
      </c>
      <c r="S21" s="55">
        <v>13.77</v>
      </c>
      <c r="T21" s="55">
        <v>250.88</v>
      </c>
      <c r="U21" s="55">
        <v>55.667000000000002</v>
      </c>
      <c r="V21" s="55">
        <v>195.21299999999999</v>
      </c>
      <c r="W21" s="55">
        <v>229.80099999999999</v>
      </c>
      <c r="X21" s="55">
        <v>36.752000000000002</v>
      </c>
      <c r="Y21" s="55">
        <v>193.04900000000001</v>
      </c>
      <c r="Z21" s="55">
        <v>7.9649999999999999</v>
      </c>
      <c r="AA21" s="55">
        <v>95.994</v>
      </c>
      <c r="AB21" s="55">
        <v>55.344000000000001</v>
      </c>
      <c r="AC21" s="55">
        <v>3.2869999999999999</v>
      </c>
      <c r="AD21" s="55">
        <v>36.097999999999999</v>
      </c>
      <c r="AE21" s="55">
        <v>1.266</v>
      </c>
      <c r="AF21" s="55">
        <v>1109.7829999999999</v>
      </c>
      <c r="AG21" s="55">
        <v>840.54700000000003</v>
      </c>
      <c r="AH21" s="55">
        <v>48.176000000000002</v>
      </c>
      <c r="AI21" s="55">
        <v>22.53</v>
      </c>
      <c r="AJ21" s="55">
        <v>11.234999999999999</v>
      </c>
      <c r="AK21" s="55">
        <v>4.1550000000000002</v>
      </c>
      <c r="AL21" s="55">
        <v>8.69</v>
      </c>
      <c r="AM21" s="55">
        <v>1.5660000000000001</v>
      </c>
      <c r="AN21" s="55">
        <v>771.09900000000005</v>
      </c>
      <c r="AO21" s="55">
        <v>524.56600000000003</v>
      </c>
      <c r="AP21" s="55">
        <v>190.00200000000001</v>
      </c>
      <c r="AQ21" s="55">
        <v>23.064</v>
      </c>
      <c r="AR21" s="55">
        <v>33.466000000000001</v>
      </c>
      <c r="AS21" s="55">
        <v>21.271999999999998</v>
      </c>
      <c r="AT21" s="55">
        <v>269.23599999999999</v>
      </c>
      <c r="AU21" s="55">
        <v>20.736999999999998</v>
      </c>
      <c r="AV21" s="55">
        <v>2.9</v>
      </c>
      <c r="AW21" s="55">
        <v>17.837</v>
      </c>
      <c r="AX21" s="55">
        <v>157.89699999999999</v>
      </c>
      <c r="AY21" s="55">
        <v>31.164000000000001</v>
      </c>
      <c r="AZ21" s="55">
        <v>126.732</v>
      </c>
      <c r="BA21" s="55">
        <v>88.628</v>
      </c>
      <c r="BB21" s="55">
        <v>10.284000000000001</v>
      </c>
      <c r="BC21" s="55">
        <v>78.343999999999994</v>
      </c>
      <c r="BD21" s="55">
        <v>1.974</v>
      </c>
      <c r="BE21" s="55">
        <v>1416.202</v>
      </c>
      <c r="BF21" s="55">
        <v>1176.241</v>
      </c>
      <c r="BG21" s="55">
        <v>61.923999999999999</v>
      </c>
      <c r="BH21" s="55">
        <v>27.181999999999999</v>
      </c>
      <c r="BI21" s="55">
        <v>13.638</v>
      </c>
      <c r="BJ21" s="55">
        <v>4.585</v>
      </c>
      <c r="BK21" s="55">
        <v>13.28</v>
      </c>
      <c r="BL21" s="55">
        <v>3.2389999999999999</v>
      </c>
      <c r="BM21" s="55">
        <v>1092.1969999999999</v>
      </c>
      <c r="BN21" s="55">
        <v>724.57799999999997</v>
      </c>
      <c r="BO21" s="55">
        <v>304.80500000000001</v>
      </c>
      <c r="BP21" s="55">
        <v>27.515999999999998</v>
      </c>
      <c r="BQ21" s="55">
        <v>35.296999999999997</v>
      </c>
      <c r="BR21" s="55">
        <v>22.12</v>
      </c>
      <c r="BS21" s="55">
        <v>239.96199999999999</v>
      </c>
      <c r="BT21" s="55">
        <v>20.477</v>
      </c>
      <c r="BU21" s="55">
        <v>3.1970000000000001</v>
      </c>
      <c r="BV21" s="55">
        <v>17.28</v>
      </c>
      <c r="BW21" s="55">
        <v>121.941</v>
      </c>
      <c r="BX21" s="55">
        <v>19.669</v>
      </c>
      <c r="BY21" s="55">
        <v>102.273</v>
      </c>
      <c r="BZ21" s="55">
        <v>94.447000000000003</v>
      </c>
      <c r="CA21" s="55">
        <v>5.8639999999999999</v>
      </c>
      <c r="CB21" s="55">
        <v>88.582999999999998</v>
      </c>
      <c r="CC21" s="55">
        <v>3.0960000000000001</v>
      </c>
      <c r="CD21" s="55">
        <v>3583.4270000000001</v>
      </c>
      <c r="CE21" s="55">
        <v>3122.2260000000001</v>
      </c>
      <c r="CF21" s="55">
        <v>110.402</v>
      </c>
      <c r="CG21" s="55">
        <v>44.637999999999998</v>
      </c>
      <c r="CH21" s="55">
        <v>37.947000000000003</v>
      </c>
      <c r="CI21" s="55">
        <v>4.5010000000000003</v>
      </c>
      <c r="CJ21" s="55">
        <v>13.362</v>
      </c>
      <c r="CK21" s="55">
        <v>9.9550000000000001</v>
      </c>
      <c r="CL21" s="55">
        <v>2931.538</v>
      </c>
      <c r="CM21" s="55">
        <v>1407.2629999999999</v>
      </c>
      <c r="CN21" s="55">
        <v>350.92599999999999</v>
      </c>
      <c r="CO21" s="55">
        <v>194.98099999999999</v>
      </c>
      <c r="CP21" s="55">
        <v>978.36800000000005</v>
      </c>
      <c r="CQ21" s="55">
        <v>80.286000000000001</v>
      </c>
      <c r="CR21" s="55">
        <v>365.20699999999999</v>
      </c>
      <c r="CS21" s="55">
        <v>12.318</v>
      </c>
      <c r="CT21" s="55">
        <v>4.3070000000000004</v>
      </c>
      <c r="CU21" s="55">
        <v>8.0109999999999992</v>
      </c>
      <c r="CV21" s="55">
        <v>148.05500000000001</v>
      </c>
      <c r="CW21" s="55">
        <v>35.128999999999998</v>
      </c>
      <c r="CX21" s="55">
        <v>112.92700000000001</v>
      </c>
      <c r="CY21" s="55">
        <v>199.614</v>
      </c>
      <c r="CZ21" s="55">
        <v>32.987000000000002</v>
      </c>
      <c r="DA21" s="55">
        <v>166.62700000000001</v>
      </c>
      <c r="DB21" s="55">
        <v>5.22</v>
      </c>
      <c r="DC21" s="55">
        <v>79.144000000000005</v>
      </c>
      <c r="DD21" s="55">
        <v>44.405999999999999</v>
      </c>
      <c r="DE21" s="55">
        <v>2.0990000000000002</v>
      </c>
      <c r="DF21" s="55">
        <v>31.373999999999999</v>
      </c>
      <c r="DG21" s="55">
        <v>1.266</v>
      </c>
      <c r="DH21" s="55">
        <v>1247.2919999999999</v>
      </c>
      <c r="DI21" s="55">
        <v>915.42200000000003</v>
      </c>
      <c r="DJ21" s="55">
        <v>47.423999999999999</v>
      </c>
      <c r="DK21" s="55">
        <v>23.106999999999999</v>
      </c>
      <c r="DL21" s="55">
        <v>13.43</v>
      </c>
      <c r="DM21" s="55">
        <v>2.2549999999999999</v>
      </c>
      <c r="DN21" s="55">
        <v>7.8550000000000004</v>
      </c>
      <c r="DO21" s="55">
        <v>0.77700000000000002</v>
      </c>
      <c r="DP21" s="55">
        <v>844.31200000000001</v>
      </c>
      <c r="DQ21" s="55">
        <v>572.25</v>
      </c>
      <c r="DR21" s="55">
        <v>202.13800000000001</v>
      </c>
      <c r="DS21" s="55">
        <v>32.956000000000003</v>
      </c>
      <c r="DT21" s="55">
        <v>36.969000000000001</v>
      </c>
      <c r="DU21" s="55">
        <v>23.686</v>
      </c>
      <c r="DV21" s="55">
        <v>331.86900000000003</v>
      </c>
      <c r="DW21" s="55">
        <v>23.158999999999999</v>
      </c>
      <c r="DX21" s="55">
        <v>3.6890000000000001</v>
      </c>
      <c r="DY21" s="55">
        <v>19.469000000000001</v>
      </c>
      <c r="DZ21" s="55">
        <v>202.56</v>
      </c>
      <c r="EA21" s="55">
        <v>40.762</v>
      </c>
      <c r="EB21" s="55">
        <v>161.798</v>
      </c>
      <c r="EC21" s="55">
        <v>101.431</v>
      </c>
      <c r="ED21" s="55">
        <v>13.387</v>
      </c>
      <c r="EE21" s="55">
        <v>88.043999999999997</v>
      </c>
      <c r="EF21" s="55">
        <v>4.7190000000000003</v>
      </c>
      <c r="EG21" s="55">
        <v>15.962999999999999</v>
      </c>
      <c r="EH21" s="55">
        <v>10.051</v>
      </c>
      <c r="EI21" s="55">
        <v>1.1879999999999999</v>
      </c>
      <c r="EJ21" s="55">
        <v>4.7240000000000002</v>
      </c>
      <c r="EK21" s="55">
        <v>0</v>
      </c>
      <c r="EL21" s="55">
        <v>1872.201</v>
      </c>
      <c r="EM21" s="55">
        <v>1552.0650000000001</v>
      </c>
      <c r="EN21" s="55">
        <v>76.563999999999993</v>
      </c>
      <c r="EO21" s="55">
        <v>32.4</v>
      </c>
      <c r="EP21" s="55">
        <v>17.782</v>
      </c>
      <c r="EQ21" s="55">
        <v>7.1459999999999999</v>
      </c>
      <c r="ER21" s="55">
        <v>15.209</v>
      </c>
      <c r="ES21" s="55">
        <v>4.0279999999999996</v>
      </c>
      <c r="ET21" s="55">
        <v>1446.8610000000001</v>
      </c>
      <c r="EU21" s="55">
        <v>995.596</v>
      </c>
      <c r="EV21" s="55">
        <v>362.64600000000002</v>
      </c>
      <c r="EW21" s="55">
        <v>38.963999999999999</v>
      </c>
      <c r="EX21" s="55">
        <v>49.655000000000001</v>
      </c>
      <c r="EY21" s="55">
        <v>28.638999999999999</v>
      </c>
      <c r="EZ21" s="55">
        <v>320.13499999999999</v>
      </c>
      <c r="FA21" s="55">
        <v>25.106000000000002</v>
      </c>
      <c r="FB21" s="55">
        <v>3.698</v>
      </c>
      <c r="FC21" s="55">
        <v>21.408000000000001</v>
      </c>
      <c r="FD21" s="55">
        <v>180.102</v>
      </c>
      <c r="FE21" s="55">
        <v>30.609000000000002</v>
      </c>
      <c r="FF21" s="55">
        <v>149.49299999999999</v>
      </c>
      <c r="FG21" s="55">
        <v>111.831</v>
      </c>
      <c r="FH21" s="55">
        <v>6.5270000000000001</v>
      </c>
      <c r="FI21" s="55">
        <v>105.30500000000001</v>
      </c>
      <c r="FJ21" s="55">
        <v>3.0960000000000001</v>
      </c>
      <c r="FK21" s="55">
        <v>0.88700000000000001</v>
      </c>
      <c r="FL21" s="55">
        <v>0.88700000000000001</v>
      </c>
      <c r="FM21" s="55">
        <v>0</v>
      </c>
      <c r="FN21" s="55">
        <v>0</v>
      </c>
      <c r="FO21" s="55">
        <v>0</v>
      </c>
      <c r="FP21" s="55">
        <v>6702.9189999999999</v>
      </c>
      <c r="FQ21" s="55">
        <v>5589.7139999999999</v>
      </c>
      <c r="FR21" s="55">
        <v>234.39099999999999</v>
      </c>
      <c r="FS21" s="55">
        <v>100.145</v>
      </c>
      <c r="FT21" s="55">
        <v>69.159000000000006</v>
      </c>
      <c r="FU21" s="55">
        <v>13.901999999999999</v>
      </c>
      <c r="FV21" s="55">
        <v>36.426000000000002</v>
      </c>
      <c r="FW21" s="55">
        <v>14.76</v>
      </c>
      <c r="FX21" s="55">
        <v>5222.7110000000002</v>
      </c>
      <c r="FY21" s="55">
        <v>2975.1089999999999</v>
      </c>
      <c r="FZ21" s="55">
        <v>915.71</v>
      </c>
      <c r="GA21" s="55">
        <v>266.90100000000001</v>
      </c>
      <c r="GB21" s="55">
        <v>1064.991</v>
      </c>
      <c r="GC21" s="55">
        <v>132.61199999999999</v>
      </c>
      <c r="GD21" s="55">
        <v>1017.212</v>
      </c>
      <c r="GE21" s="55">
        <v>60.582000000000001</v>
      </c>
      <c r="GF21" s="55">
        <v>11.695</v>
      </c>
      <c r="GG21" s="55">
        <v>48.887999999999998</v>
      </c>
      <c r="GH21" s="55">
        <v>530.71799999999996</v>
      </c>
      <c r="GI21" s="55">
        <v>106.5</v>
      </c>
      <c r="GJ21" s="55">
        <v>424.21800000000002</v>
      </c>
      <c r="GK21" s="55">
        <v>412.87599999999998</v>
      </c>
      <c r="GL21" s="55">
        <v>52.901000000000003</v>
      </c>
      <c r="GM21" s="55">
        <v>359.976</v>
      </c>
      <c r="GN21" s="55">
        <v>13.035</v>
      </c>
      <c r="GO21" s="55">
        <v>95.994</v>
      </c>
      <c r="GP21" s="55">
        <v>55.344000000000001</v>
      </c>
      <c r="GQ21" s="55">
        <v>3.2869999999999999</v>
      </c>
      <c r="GR21" s="55">
        <v>36.097999999999999</v>
      </c>
      <c r="GS21" s="55">
        <v>1.266</v>
      </c>
    </row>
    <row r="22" spans="1:201">
      <c r="A22" s="9">
        <v>42522</v>
      </c>
      <c r="B22" s="55">
        <v>4225.3059999999996</v>
      </c>
      <c r="C22" s="55">
        <v>3634.9580000000001</v>
      </c>
      <c r="D22" s="55">
        <v>131.57900000000001</v>
      </c>
      <c r="E22" s="55">
        <v>50.048999999999999</v>
      </c>
      <c r="F22" s="55">
        <v>44.534999999999997</v>
      </c>
      <c r="G22" s="55">
        <v>8.6880000000000006</v>
      </c>
      <c r="H22" s="55">
        <v>15.664999999999999</v>
      </c>
      <c r="I22" s="55">
        <v>12.641999999999999</v>
      </c>
      <c r="J22" s="55">
        <v>3429.5010000000002</v>
      </c>
      <c r="K22" s="55">
        <v>1758.52</v>
      </c>
      <c r="L22" s="55">
        <v>393.23500000000001</v>
      </c>
      <c r="M22" s="55">
        <v>224.005</v>
      </c>
      <c r="N22" s="55">
        <v>1053.741</v>
      </c>
      <c r="O22" s="55">
        <v>73.878</v>
      </c>
      <c r="P22" s="55">
        <v>487.93200000000002</v>
      </c>
      <c r="Q22" s="55">
        <v>14.441000000000001</v>
      </c>
      <c r="R22" s="55">
        <v>3.0339999999999998</v>
      </c>
      <c r="S22" s="55">
        <v>11.406000000000001</v>
      </c>
      <c r="T22" s="55">
        <v>244.35900000000001</v>
      </c>
      <c r="U22" s="55">
        <v>59.478000000000002</v>
      </c>
      <c r="V22" s="55">
        <v>184.881</v>
      </c>
      <c r="W22" s="55">
        <v>221.744</v>
      </c>
      <c r="X22" s="55">
        <v>42.793999999999997</v>
      </c>
      <c r="Y22" s="55">
        <v>178.95099999999999</v>
      </c>
      <c r="Z22" s="55">
        <v>7.3879999999999999</v>
      </c>
      <c r="AA22" s="55">
        <v>102.416</v>
      </c>
      <c r="AB22" s="55">
        <v>64.724999999999994</v>
      </c>
      <c r="AC22" s="55">
        <v>3.1309999999999998</v>
      </c>
      <c r="AD22" s="55">
        <v>33.167000000000002</v>
      </c>
      <c r="AE22" s="55">
        <v>1.393</v>
      </c>
      <c r="AF22" s="55">
        <v>1121.6310000000001</v>
      </c>
      <c r="AG22" s="55">
        <v>838.61800000000005</v>
      </c>
      <c r="AH22" s="55">
        <v>38.643000000000001</v>
      </c>
      <c r="AI22" s="55">
        <v>19.106999999999999</v>
      </c>
      <c r="AJ22" s="55">
        <v>9.3309999999999995</v>
      </c>
      <c r="AK22" s="55">
        <v>4.2279999999999998</v>
      </c>
      <c r="AL22" s="55">
        <v>5.5979999999999999</v>
      </c>
      <c r="AM22" s="55">
        <v>0.378</v>
      </c>
      <c r="AN22" s="55">
        <v>780.27599999999995</v>
      </c>
      <c r="AO22" s="55">
        <v>546.80899999999997</v>
      </c>
      <c r="AP22" s="55">
        <v>177.58600000000001</v>
      </c>
      <c r="AQ22" s="55">
        <v>23.327000000000002</v>
      </c>
      <c r="AR22" s="55">
        <v>32.555</v>
      </c>
      <c r="AS22" s="55">
        <v>19.699000000000002</v>
      </c>
      <c r="AT22" s="55">
        <v>283.01299999999998</v>
      </c>
      <c r="AU22" s="55">
        <v>25.39</v>
      </c>
      <c r="AV22" s="55">
        <v>3.5270000000000001</v>
      </c>
      <c r="AW22" s="55">
        <v>21.863</v>
      </c>
      <c r="AX22" s="55">
        <v>167.93799999999999</v>
      </c>
      <c r="AY22" s="55">
        <v>31.637</v>
      </c>
      <c r="AZ22" s="55">
        <v>136.30199999999999</v>
      </c>
      <c r="BA22" s="55">
        <v>84.21</v>
      </c>
      <c r="BB22" s="55">
        <v>6.2439999999999998</v>
      </c>
      <c r="BC22" s="55">
        <v>77.965999999999994</v>
      </c>
      <c r="BD22" s="55">
        <v>5.4740000000000002</v>
      </c>
      <c r="BE22" s="55">
        <v>1440.5909999999999</v>
      </c>
      <c r="BF22" s="55">
        <v>1212.1320000000001</v>
      </c>
      <c r="BG22" s="55">
        <v>58.067</v>
      </c>
      <c r="BH22" s="55">
        <v>30.305</v>
      </c>
      <c r="BI22" s="55">
        <v>14.308</v>
      </c>
      <c r="BJ22" s="55">
        <v>2.9510000000000001</v>
      </c>
      <c r="BK22" s="55">
        <v>9.4410000000000007</v>
      </c>
      <c r="BL22" s="55">
        <v>1.0620000000000001</v>
      </c>
      <c r="BM22" s="55">
        <v>1135.7660000000001</v>
      </c>
      <c r="BN22" s="55">
        <v>751.02800000000002</v>
      </c>
      <c r="BO22" s="55">
        <v>310.24299999999999</v>
      </c>
      <c r="BP22" s="55">
        <v>25.253</v>
      </c>
      <c r="BQ22" s="55">
        <v>49.241999999999997</v>
      </c>
      <c r="BR22" s="55">
        <v>18.298999999999999</v>
      </c>
      <c r="BS22" s="55">
        <v>228.459</v>
      </c>
      <c r="BT22" s="55">
        <v>21.393000000000001</v>
      </c>
      <c r="BU22" s="55">
        <v>2.2040000000000002</v>
      </c>
      <c r="BV22" s="55">
        <v>19.189</v>
      </c>
      <c r="BW22" s="55">
        <v>115.98699999999999</v>
      </c>
      <c r="BX22" s="55">
        <v>21.704000000000001</v>
      </c>
      <c r="BY22" s="55">
        <v>94.283000000000001</v>
      </c>
      <c r="BZ22" s="55">
        <v>89.161000000000001</v>
      </c>
      <c r="CA22" s="55">
        <v>7.4020000000000001</v>
      </c>
      <c r="CB22" s="55">
        <v>81.757999999999996</v>
      </c>
      <c r="CC22" s="55">
        <v>1.917</v>
      </c>
      <c r="CD22" s="55">
        <v>3628.6080000000002</v>
      </c>
      <c r="CE22" s="55">
        <v>3183.2080000000001</v>
      </c>
      <c r="CF22" s="55">
        <v>112.512</v>
      </c>
      <c r="CG22" s="55">
        <v>42.600999999999999</v>
      </c>
      <c r="CH22" s="55">
        <v>37.084000000000003</v>
      </c>
      <c r="CI22" s="55">
        <v>8.0709999999999997</v>
      </c>
      <c r="CJ22" s="55">
        <v>13.579000000000001</v>
      </c>
      <c r="CK22" s="55">
        <v>11.177</v>
      </c>
      <c r="CL22" s="55">
        <v>3004.489</v>
      </c>
      <c r="CM22" s="55">
        <v>1450.0350000000001</v>
      </c>
      <c r="CN22" s="55">
        <v>328.678</v>
      </c>
      <c r="CO22" s="55">
        <v>196.38800000000001</v>
      </c>
      <c r="CP22" s="55">
        <v>1029.3869999999999</v>
      </c>
      <c r="CQ22" s="55">
        <v>66.206999999999994</v>
      </c>
      <c r="CR22" s="55">
        <v>342.98399999999998</v>
      </c>
      <c r="CS22" s="55">
        <v>7.67</v>
      </c>
      <c r="CT22" s="55">
        <v>2.5419999999999998</v>
      </c>
      <c r="CU22" s="55">
        <v>5.1289999999999996</v>
      </c>
      <c r="CV22" s="55">
        <v>138.68600000000001</v>
      </c>
      <c r="CW22" s="55">
        <v>37.170999999999999</v>
      </c>
      <c r="CX22" s="55">
        <v>101.515</v>
      </c>
      <c r="CY22" s="55">
        <v>189.74299999999999</v>
      </c>
      <c r="CZ22" s="55">
        <v>37.396999999999998</v>
      </c>
      <c r="DA22" s="55">
        <v>152.346</v>
      </c>
      <c r="DB22" s="55">
        <v>6.8849999999999998</v>
      </c>
      <c r="DC22" s="55">
        <v>82.876999999999995</v>
      </c>
      <c r="DD22" s="55">
        <v>53.994</v>
      </c>
      <c r="DE22" s="55">
        <v>1.8580000000000001</v>
      </c>
      <c r="DF22" s="55">
        <v>26.233000000000001</v>
      </c>
      <c r="DG22" s="55">
        <v>0.79200000000000004</v>
      </c>
      <c r="DH22" s="55">
        <v>1256.826</v>
      </c>
      <c r="DI22" s="55">
        <v>920.50199999999995</v>
      </c>
      <c r="DJ22" s="55">
        <v>40.22</v>
      </c>
      <c r="DK22" s="55">
        <v>16.343</v>
      </c>
      <c r="DL22" s="55">
        <v>10.631</v>
      </c>
      <c r="DM22" s="55">
        <v>4.4409999999999998</v>
      </c>
      <c r="DN22" s="55">
        <v>6.9619999999999997</v>
      </c>
      <c r="DO22" s="55">
        <v>1.843</v>
      </c>
      <c r="DP22" s="55">
        <v>859.298</v>
      </c>
      <c r="DQ22" s="55">
        <v>595.36900000000003</v>
      </c>
      <c r="DR22" s="55">
        <v>186.077</v>
      </c>
      <c r="DS22" s="55">
        <v>34.704999999999998</v>
      </c>
      <c r="DT22" s="55">
        <v>43.146000000000001</v>
      </c>
      <c r="DU22" s="55">
        <v>20.984000000000002</v>
      </c>
      <c r="DV22" s="55">
        <v>336.32400000000001</v>
      </c>
      <c r="DW22" s="55">
        <v>25.207999999999998</v>
      </c>
      <c r="DX22" s="55">
        <v>2.762</v>
      </c>
      <c r="DY22" s="55">
        <v>22.446000000000002</v>
      </c>
      <c r="DZ22" s="55">
        <v>206.48500000000001</v>
      </c>
      <c r="EA22" s="55">
        <v>42.988</v>
      </c>
      <c r="EB22" s="55">
        <v>163.49700000000001</v>
      </c>
      <c r="EC22" s="55">
        <v>100.249</v>
      </c>
      <c r="ED22" s="55">
        <v>10.337999999999999</v>
      </c>
      <c r="EE22" s="55">
        <v>89.911000000000001</v>
      </c>
      <c r="EF22" s="55">
        <v>4.3819999999999997</v>
      </c>
      <c r="EG22" s="55">
        <v>17.465</v>
      </c>
      <c r="EH22" s="55">
        <v>9.8330000000000002</v>
      </c>
      <c r="EI22" s="55">
        <v>1.272</v>
      </c>
      <c r="EJ22" s="55">
        <v>5.7590000000000003</v>
      </c>
      <c r="EK22" s="55">
        <v>0.60099999999999998</v>
      </c>
      <c r="EL22" s="55">
        <v>1902.0940000000001</v>
      </c>
      <c r="EM22" s="55">
        <v>1581.999</v>
      </c>
      <c r="EN22" s="55">
        <v>75.557000000000002</v>
      </c>
      <c r="EO22" s="55">
        <v>40.517000000000003</v>
      </c>
      <c r="EP22" s="55">
        <v>20.459</v>
      </c>
      <c r="EQ22" s="55">
        <v>3.355</v>
      </c>
      <c r="ER22" s="55">
        <v>10.163</v>
      </c>
      <c r="ES22" s="55">
        <v>1.0620000000000001</v>
      </c>
      <c r="ET22" s="55">
        <v>1481.7570000000001</v>
      </c>
      <c r="EU22" s="55">
        <v>1010.952</v>
      </c>
      <c r="EV22" s="55">
        <v>366.30799999999999</v>
      </c>
      <c r="EW22" s="55">
        <v>41.491999999999997</v>
      </c>
      <c r="EX22" s="55">
        <v>63.003999999999998</v>
      </c>
      <c r="EY22" s="55">
        <v>24.684999999999999</v>
      </c>
      <c r="EZ22" s="55">
        <v>320.09500000000003</v>
      </c>
      <c r="FA22" s="55">
        <v>28.346</v>
      </c>
      <c r="FB22" s="55">
        <v>3.4620000000000002</v>
      </c>
      <c r="FC22" s="55">
        <v>24.884</v>
      </c>
      <c r="FD22" s="55">
        <v>183.114</v>
      </c>
      <c r="FE22" s="55">
        <v>32.659999999999997</v>
      </c>
      <c r="FF22" s="55">
        <v>150.45400000000001</v>
      </c>
      <c r="FG22" s="55">
        <v>105.124</v>
      </c>
      <c r="FH22" s="55">
        <v>8.7050000000000001</v>
      </c>
      <c r="FI22" s="55">
        <v>96.418000000000006</v>
      </c>
      <c r="FJ22" s="55">
        <v>3.512</v>
      </c>
      <c r="FK22" s="55">
        <v>2.073</v>
      </c>
      <c r="FL22" s="55">
        <v>0.89800000000000002</v>
      </c>
      <c r="FM22" s="55">
        <v>0</v>
      </c>
      <c r="FN22" s="55">
        <v>1.175</v>
      </c>
      <c r="FO22" s="55">
        <v>0</v>
      </c>
      <c r="FP22" s="55">
        <v>6787.527</v>
      </c>
      <c r="FQ22" s="55">
        <v>5685.7079999999996</v>
      </c>
      <c r="FR22" s="55">
        <v>228.28899999999999</v>
      </c>
      <c r="FS22" s="55">
        <v>99.460999999999999</v>
      </c>
      <c r="FT22" s="55">
        <v>68.174000000000007</v>
      </c>
      <c r="FU22" s="55">
        <v>15.867000000000001</v>
      </c>
      <c r="FV22" s="55">
        <v>30.704000000000001</v>
      </c>
      <c r="FW22" s="55">
        <v>14.082000000000001</v>
      </c>
      <c r="FX22" s="55">
        <v>5345.5429999999997</v>
      </c>
      <c r="FY22" s="55">
        <v>3056.3560000000002</v>
      </c>
      <c r="FZ22" s="55">
        <v>881.06399999999996</v>
      </c>
      <c r="GA22" s="55">
        <v>272.58499999999998</v>
      </c>
      <c r="GB22" s="55">
        <v>1135.538</v>
      </c>
      <c r="GC22" s="55">
        <v>111.876</v>
      </c>
      <c r="GD22" s="55">
        <v>999.40300000000002</v>
      </c>
      <c r="GE22" s="55">
        <v>61.223999999999997</v>
      </c>
      <c r="GF22" s="55">
        <v>8.766</v>
      </c>
      <c r="GG22" s="55">
        <v>52.459000000000003</v>
      </c>
      <c r="GH22" s="55">
        <v>528.28499999999997</v>
      </c>
      <c r="GI22" s="55">
        <v>112.819</v>
      </c>
      <c r="GJ22" s="55">
        <v>415.46600000000001</v>
      </c>
      <c r="GK22" s="55">
        <v>395.11500000000001</v>
      </c>
      <c r="GL22" s="55">
        <v>56.44</v>
      </c>
      <c r="GM22" s="55">
        <v>338.67500000000001</v>
      </c>
      <c r="GN22" s="55">
        <v>14.779</v>
      </c>
      <c r="GO22" s="55">
        <v>102.416</v>
      </c>
      <c r="GP22" s="55">
        <v>64.724999999999994</v>
      </c>
      <c r="GQ22" s="55">
        <v>3.1309999999999998</v>
      </c>
      <c r="GR22" s="55">
        <v>33.167000000000002</v>
      </c>
      <c r="GS22" s="55">
        <v>1.393</v>
      </c>
    </row>
    <row r="23" spans="1:201">
      <c r="A23" s="9">
        <v>42887</v>
      </c>
      <c r="B23" s="55">
        <v>4332.3140000000003</v>
      </c>
      <c r="C23" s="55">
        <v>3710.123</v>
      </c>
      <c r="D23" s="55">
        <v>123.36199999999999</v>
      </c>
      <c r="E23" s="55">
        <v>48.896999999999998</v>
      </c>
      <c r="F23" s="55">
        <v>42.703000000000003</v>
      </c>
      <c r="G23" s="55">
        <v>5.5839999999999996</v>
      </c>
      <c r="H23" s="55">
        <v>12.717000000000001</v>
      </c>
      <c r="I23" s="55">
        <v>13.461</v>
      </c>
      <c r="J23" s="55">
        <v>3490.1120000000001</v>
      </c>
      <c r="K23" s="55">
        <v>1818.192</v>
      </c>
      <c r="L23" s="55">
        <v>407.86099999999999</v>
      </c>
      <c r="M23" s="55">
        <v>226.37799999999999</v>
      </c>
      <c r="N23" s="55">
        <v>1037.682</v>
      </c>
      <c r="O23" s="55">
        <v>96.649000000000001</v>
      </c>
      <c r="P23" s="55">
        <v>513.80499999999995</v>
      </c>
      <c r="Q23" s="55">
        <v>15.795999999999999</v>
      </c>
      <c r="R23" s="55">
        <v>4.7990000000000004</v>
      </c>
      <c r="S23" s="55">
        <v>10.997</v>
      </c>
      <c r="T23" s="55">
        <v>265.786</v>
      </c>
      <c r="U23" s="55">
        <v>70.707999999999998</v>
      </c>
      <c r="V23" s="55">
        <v>195.078</v>
      </c>
      <c r="W23" s="55">
        <v>223.12200000000001</v>
      </c>
      <c r="X23" s="55">
        <v>40.98</v>
      </c>
      <c r="Y23" s="55">
        <v>182.14099999999999</v>
      </c>
      <c r="Z23" s="55">
        <v>9.1020000000000003</v>
      </c>
      <c r="AA23" s="55">
        <v>108.386</v>
      </c>
      <c r="AB23" s="55">
        <v>55.871000000000002</v>
      </c>
      <c r="AC23" s="55">
        <v>5.9539999999999997</v>
      </c>
      <c r="AD23" s="55">
        <v>43.597000000000001</v>
      </c>
      <c r="AE23" s="55">
        <v>2.9630000000000001</v>
      </c>
      <c r="AF23" s="55">
        <v>1126.9760000000001</v>
      </c>
      <c r="AG23" s="55">
        <v>842.66399999999999</v>
      </c>
      <c r="AH23" s="55">
        <v>46.43</v>
      </c>
      <c r="AI23" s="55">
        <v>19.905999999999999</v>
      </c>
      <c r="AJ23" s="55">
        <v>12.804</v>
      </c>
      <c r="AK23" s="55">
        <v>1.8560000000000001</v>
      </c>
      <c r="AL23" s="55">
        <v>8.5459999999999994</v>
      </c>
      <c r="AM23" s="55">
        <v>3.3180000000000001</v>
      </c>
      <c r="AN23" s="55">
        <v>779.39300000000003</v>
      </c>
      <c r="AO23" s="55">
        <v>544.71</v>
      </c>
      <c r="AP23" s="55">
        <v>177.24100000000001</v>
      </c>
      <c r="AQ23" s="55">
        <v>31.234000000000002</v>
      </c>
      <c r="AR23" s="55">
        <v>26.209</v>
      </c>
      <c r="AS23" s="55">
        <v>16.841000000000001</v>
      </c>
      <c r="AT23" s="55">
        <v>284.31200000000001</v>
      </c>
      <c r="AU23" s="55">
        <v>24.228999999999999</v>
      </c>
      <c r="AV23" s="55">
        <v>4.0199999999999996</v>
      </c>
      <c r="AW23" s="55">
        <v>20.209</v>
      </c>
      <c r="AX23" s="55">
        <v>167.31200000000001</v>
      </c>
      <c r="AY23" s="55">
        <v>32.573</v>
      </c>
      <c r="AZ23" s="55">
        <v>134.739</v>
      </c>
      <c r="BA23" s="55">
        <v>90.867000000000004</v>
      </c>
      <c r="BB23" s="55">
        <v>12.643000000000001</v>
      </c>
      <c r="BC23" s="55">
        <v>78.222999999999999</v>
      </c>
      <c r="BD23" s="55">
        <v>1.905</v>
      </c>
      <c r="BE23" s="55">
        <v>1469.22</v>
      </c>
      <c r="BF23" s="55">
        <v>1228.26</v>
      </c>
      <c r="BG23" s="55">
        <v>62.429000000000002</v>
      </c>
      <c r="BH23" s="55">
        <v>29.236000000000001</v>
      </c>
      <c r="BI23" s="55">
        <v>15.07</v>
      </c>
      <c r="BJ23" s="55">
        <v>1.9179999999999999</v>
      </c>
      <c r="BK23" s="55">
        <v>14.448</v>
      </c>
      <c r="BL23" s="55">
        <v>1.756</v>
      </c>
      <c r="BM23" s="55">
        <v>1145.5640000000001</v>
      </c>
      <c r="BN23" s="55">
        <v>787.58299999999997</v>
      </c>
      <c r="BO23" s="55">
        <v>298.09500000000003</v>
      </c>
      <c r="BP23" s="55">
        <v>22.137</v>
      </c>
      <c r="BQ23" s="55">
        <v>37.749000000000002</v>
      </c>
      <c r="BR23" s="55">
        <v>20.266999999999999</v>
      </c>
      <c r="BS23" s="55">
        <v>240.96</v>
      </c>
      <c r="BT23" s="55">
        <v>17.838000000000001</v>
      </c>
      <c r="BU23" s="55">
        <v>3.0219999999999998</v>
      </c>
      <c r="BV23" s="55">
        <v>14.816000000000001</v>
      </c>
      <c r="BW23" s="55">
        <v>118.828</v>
      </c>
      <c r="BX23" s="55">
        <v>20.655999999999999</v>
      </c>
      <c r="BY23" s="55">
        <v>98.171999999999997</v>
      </c>
      <c r="BZ23" s="55">
        <v>101.398</v>
      </c>
      <c r="CA23" s="55">
        <v>6.9290000000000003</v>
      </c>
      <c r="CB23" s="55">
        <v>94.468999999999994</v>
      </c>
      <c r="CC23" s="55">
        <v>2.8969999999999998</v>
      </c>
      <c r="CD23" s="55">
        <v>3727.5729999999999</v>
      </c>
      <c r="CE23" s="55">
        <v>3246.9430000000002</v>
      </c>
      <c r="CF23" s="55">
        <v>103.023</v>
      </c>
      <c r="CG23" s="55">
        <v>40.128</v>
      </c>
      <c r="CH23" s="55">
        <v>35.854999999999997</v>
      </c>
      <c r="CI23" s="55">
        <v>5.359</v>
      </c>
      <c r="CJ23" s="55">
        <v>11.329000000000001</v>
      </c>
      <c r="CK23" s="55">
        <v>10.352</v>
      </c>
      <c r="CL23" s="55">
        <v>3063.576</v>
      </c>
      <c r="CM23" s="55">
        <v>1501.51</v>
      </c>
      <c r="CN23" s="55">
        <v>346.19799999999998</v>
      </c>
      <c r="CO23" s="55">
        <v>201.14</v>
      </c>
      <c r="CP23" s="55">
        <v>1014.728</v>
      </c>
      <c r="CQ23" s="55">
        <v>80.343999999999994</v>
      </c>
      <c r="CR23" s="55">
        <v>372.24400000000003</v>
      </c>
      <c r="CS23" s="55">
        <v>9.8949999999999996</v>
      </c>
      <c r="CT23" s="55">
        <v>3.8660000000000001</v>
      </c>
      <c r="CU23" s="55">
        <v>6.0289999999999999</v>
      </c>
      <c r="CV23" s="55">
        <v>158.69800000000001</v>
      </c>
      <c r="CW23" s="55">
        <v>46.640999999999998</v>
      </c>
      <c r="CX23" s="55">
        <v>112.057</v>
      </c>
      <c r="CY23" s="55">
        <v>196.19499999999999</v>
      </c>
      <c r="CZ23" s="55">
        <v>33.554000000000002</v>
      </c>
      <c r="DA23" s="55">
        <v>162.63999999999999</v>
      </c>
      <c r="DB23" s="55">
        <v>7.4560000000000004</v>
      </c>
      <c r="DC23" s="55">
        <v>89.207999999999998</v>
      </c>
      <c r="DD23" s="55">
        <v>45.83</v>
      </c>
      <c r="DE23" s="55">
        <v>4.9480000000000004</v>
      </c>
      <c r="DF23" s="55">
        <v>35.466999999999999</v>
      </c>
      <c r="DG23" s="55">
        <v>2.9630000000000001</v>
      </c>
      <c r="DH23" s="55">
        <v>1266.1849999999999</v>
      </c>
      <c r="DI23" s="55">
        <v>920.02300000000002</v>
      </c>
      <c r="DJ23" s="55">
        <v>54.500999999999998</v>
      </c>
      <c r="DK23" s="55">
        <v>22.530999999999999</v>
      </c>
      <c r="DL23" s="55">
        <v>16.885000000000002</v>
      </c>
      <c r="DM23" s="55">
        <v>1.36</v>
      </c>
      <c r="DN23" s="55">
        <v>8.7899999999999991</v>
      </c>
      <c r="DO23" s="55">
        <v>4.9349999999999996</v>
      </c>
      <c r="DP23" s="55">
        <v>838.221</v>
      </c>
      <c r="DQ23" s="55">
        <v>579.76199999999994</v>
      </c>
      <c r="DR23" s="55">
        <v>183.72900000000001</v>
      </c>
      <c r="DS23" s="55">
        <v>39.960999999999999</v>
      </c>
      <c r="DT23" s="55">
        <v>34.770000000000003</v>
      </c>
      <c r="DU23" s="55">
        <v>27.300999999999998</v>
      </c>
      <c r="DV23" s="55">
        <v>346.161</v>
      </c>
      <c r="DW23" s="55">
        <v>25.65</v>
      </c>
      <c r="DX23" s="55">
        <v>4.1820000000000004</v>
      </c>
      <c r="DY23" s="55">
        <v>21.468</v>
      </c>
      <c r="DZ23" s="55">
        <v>222.529</v>
      </c>
      <c r="EA23" s="55">
        <v>45.454000000000001</v>
      </c>
      <c r="EB23" s="55">
        <v>177.07499999999999</v>
      </c>
      <c r="EC23" s="55">
        <v>95.114000000000004</v>
      </c>
      <c r="ED23" s="55">
        <v>17.14</v>
      </c>
      <c r="EE23" s="55">
        <v>77.974000000000004</v>
      </c>
      <c r="EF23" s="55">
        <v>2.8679999999999999</v>
      </c>
      <c r="EG23" s="55">
        <v>17.654</v>
      </c>
      <c r="EH23" s="55">
        <v>10.041</v>
      </c>
      <c r="EI23" s="55">
        <v>1.0069999999999999</v>
      </c>
      <c r="EJ23" s="55">
        <v>6.6059999999999999</v>
      </c>
      <c r="EK23" s="55">
        <v>0</v>
      </c>
      <c r="EL23" s="55">
        <v>1934.752</v>
      </c>
      <c r="EM23" s="55">
        <v>1614.0809999999999</v>
      </c>
      <c r="EN23" s="55">
        <v>74.695999999999998</v>
      </c>
      <c r="EO23" s="55">
        <v>35.381</v>
      </c>
      <c r="EP23" s="55">
        <v>17.837</v>
      </c>
      <c r="EQ23" s="55">
        <v>2.6389999999999998</v>
      </c>
      <c r="ER23" s="55">
        <v>15.592000000000001</v>
      </c>
      <c r="ES23" s="55">
        <v>3.2480000000000002</v>
      </c>
      <c r="ET23" s="55">
        <v>1513.2729999999999</v>
      </c>
      <c r="EU23" s="55">
        <v>1069.213</v>
      </c>
      <c r="EV23" s="55">
        <v>353.27</v>
      </c>
      <c r="EW23" s="55">
        <v>38.649000000000001</v>
      </c>
      <c r="EX23" s="55">
        <v>52.140999999999998</v>
      </c>
      <c r="EY23" s="55">
        <v>26.111999999999998</v>
      </c>
      <c r="EZ23" s="55">
        <v>320.67200000000003</v>
      </c>
      <c r="FA23" s="55">
        <v>22.317</v>
      </c>
      <c r="FB23" s="55">
        <v>3.7919999999999998</v>
      </c>
      <c r="FC23" s="55">
        <v>18.524999999999999</v>
      </c>
      <c r="FD23" s="55">
        <v>170.69900000000001</v>
      </c>
      <c r="FE23" s="55">
        <v>31.841999999999999</v>
      </c>
      <c r="FF23" s="55">
        <v>138.85599999999999</v>
      </c>
      <c r="FG23" s="55">
        <v>124.077</v>
      </c>
      <c r="FH23" s="55">
        <v>9.8580000000000005</v>
      </c>
      <c r="FI23" s="55">
        <v>114.21899999999999</v>
      </c>
      <c r="FJ23" s="55">
        <v>3.5790000000000002</v>
      </c>
      <c r="FK23" s="55">
        <v>1.524</v>
      </c>
      <c r="FL23" s="55">
        <v>0</v>
      </c>
      <c r="FM23" s="55">
        <v>0</v>
      </c>
      <c r="FN23" s="55">
        <v>1.524</v>
      </c>
      <c r="FO23" s="55">
        <v>0</v>
      </c>
      <c r="FP23" s="55">
        <v>6928.51</v>
      </c>
      <c r="FQ23" s="55">
        <v>5781.0469999999996</v>
      </c>
      <c r="FR23" s="55">
        <v>232.221</v>
      </c>
      <c r="FS23" s="55">
        <v>98.04</v>
      </c>
      <c r="FT23" s="55">
        <v>70.576999999999998</v>
      </c>
      <c r="FU23" s="55">
        <v>9.3580000000000005</v>
      </c>
      <c r="FV23" s="55">
        <v>35.710999999999999</v>
      </c>
      <c r="FW23" s="55">
        <v>18.535</v>
      </c>
      <c r="FX23" s="55">
        <v>5415.0690000000004</v>
      </c>
      <c r="FY23" s="55">
        <v>3150.4839999999999</v>
      </c>
      <c r="FZ23" s="55">
        <v>883.197</v>
      </c>
      <c r="GA23" s="55">
        <v>279.74900000000002</v>
      </c>
      <c r="GB23" s="55">
        <v>1101.6389999999999</v>
      </c>
      <c r="GC23" s="55">
        <v>133.75700000000001</v>
      </c>
      <c r="GD23" s="55">
        <v>1039.077</v>
      </c>
      <c r="GE23" s="55">
        <v>57.862000000000002</v>
      </c>
      <c r="GF23" s="55">
        <v>11.840999999999999</v>
      </c>
      <c r="GG23" s="55">
        <v>46.021999999999998</v>
      </c>
      <c r="GH23" s="55">
        <v>551.92600000000004</v>
      </c>
      <c r="GI23" s="55">
        <v>123.937</v>
      </c>
      <c r="GJ23" s="55">
        <v>427.988</v>
      </c>
      <c r="GK23" s="55">
        <v>415.38600000000002</v>
      </c>
      <c r="GL23" s="55">
        <v>60.552</v>
      </c>
      <c r="GM23" s="55">
        <v>354.834</v>
      </c>
      <c r="GN23" s="55">
        <v>13.904</v>
      </c>
      <c r="GO23" s="55">
        <v>108.386</v>
      </c>
      <c r="GP23" s="55">
        <v>55.871000000000002</v>
      </c>
      <c r="GQ23" s="55">
        <v>5.9539999999999997</v>
      </c>
      <c r="GR23" s="55">
        <v>43.597000000000001</v>
      </c>
      <c r="GS23" s="55">
        <v>2.9630000000000001</v>
      </c>
    </row>
    <row r="24" spans="1:201">
      <c r="A24" s="9">
        <v>43252</v>
      </c>
      <c r="B24" s="55">
        <v>4435.7269999999999</v>
      </c>
      <c r="C24" s="55">
        <v>3779.1489999999999</v>
      </c>
      <c r="D24" s="55">
        <v>131.44999999999999</v>
      </c>
      <c r="E24" s="55">
        <v>45.997</v>
      </c>
      <c r="F24" s="55">
        <v>46.396999999999998</v>
      </c>
      <c r="G24" s="55">
        <v>12.138</v>
      </c>
      <c r="H24" s="55">
        <v>14.483000000000001</v>
      </c>
      <c r="I24" s="55">
        <v>12.433999999999999</v>
      </c>
      <c r="J24" s="55">
        <v>3557.011</v>
      </c>
      <c r="K24" s="55">
        <v>1862.751</v>
      </c>
      <c r="L24" s="55">
        <v>420.61799999999999</v>
      </c>
      <c r="M24" s="55">
        <v>233.33</v>
      </c>
      <c r="N24" s="55">
        <v>1040.3119999999999</v>
      </c>
      <c r="O24" s="55">
        <v>90.688000000000002</v>
      </c>
      <c r="P24" s="55">
        <v>540.37199999999996</v>
      </c>
      <c r="Q24" s="55">
        <v>20.41</v>
      </c>
      <c r="R24" s="55">
        <v>6.1920000000000002</v>
      </c>
      <c r="S24" s="55">
        <v>14.217000000000001</v>
      </c>
      <c r="T24" s="55">
        <v>267.79399999999998</v>
      </c>
      <c r="U24" s="55">
        <v>66.116</v>
      </c>
      <c r="V24" s="55">
        <v>201.679</v>
      </c>
      <c r="W24" s="55">
        <v>245.23599999999999</v>
      </c>
      <c r="X24" s="55">
        <v>51.658999999999999</v>
      </c>
      <c r="Y24" s="55">
        <v>193.57599999999999</v>
      </c>
      <c r="Z24" s="55">
        <v>6.9320000000000004</v>
      </c>
      <c r="AA24" s="55">
        <v>116.206</v>
      </c>
      <c r="AB24" s="55">
        <v>67.78</v>
      </c>
      <c r="AC24" s="55">
        <v>4.43</v>
      </c>
      <c r="AD24" s="55">
        <v>43.265000000000001</v>
      </c>
      <c r="AE24" s="55">
        <v>0.73</v>
      </c>
      <c r="AF24" s="55">
        <v>1143.317</v>
      </c>
      <c r="AG24" s="55">
        <v>866.17200000000003</v>
      </c>
      <c r="AH24" s="55">
        <v>38.746000000000002</v>
      </c>
      <c r="AI24" s="55">
        <v>23.879000000000001</v>
      </c>
      <c r="AJ24" s="55">
        <v>8.6950000000000003</v>
      </c>
      <c r="AK24" s="55">
        <v>1.7230000000000001</v>
      </c>
      <c r="AL24" s="55">
        <v>3.3530000000000002</v>
      </c>
      <c r="AM24" s="55">
        <v>1.0960000000000001</v>
      </c>
      <c r="AN24" s="55">
        <v>809.67</v>
      </c>
      <c r="AO24" s="55">
        <v>579.98800000000006</v>
      </c>
      <c r="AP24" s="55">
        <v>173.48500000000001</v>
      </c>
      <c r="AQ24" s="55">
        <v>25.754999999999999</v>
      </c>
      <c r="AR24" s="55">
        <v>30.442</v>
      </c>
      <c r="AS24" s="55">
        <v>17.757000000000001</v>
      </c>
      <c r="AT24" s="55">
        <v>277.14499999999998</v>
      </c>
      <c r="AU24" s="55">
        <v>19.420000000000002</v>
      </c>
      <c r="AV24" s="55">
        <v>4.6219999999999999</v>
      </c>
      <c r="AW24" s="55">
        <v>14.798</v>
      </c>
      <c r="AX24" s="55">
        <v>170.63200000000001</v>
      </c>
      <c r="AY24" s="55">
        <v>32.101999999999997</v>
      </c>
      <c r="AZ24" s="55">
        <v>138.53</v>
      </c>
      <c r="BA24" s="55">
        <v>82.938999999999993</v>
      </c>
      <c r="BB24" s="55">
        <v>11.169</v>
      </c>
      <c r="BC24" s="55">
        <v>71.77</v>
      </c>
      <c r="BD24" s="55">
        <v>4.1539999999999999</v>
      </c>
      <c r="BE24" s="55">
        <v>1486.059</v>
      </c>
      <c r="BF24" s="55">
        <v>1239.52</v>
      </c>
      <c r="BG24" s="55">
        <v>50.710999999999999</v>
      </c>
      <c r="BH24" s="55">
        <v>26.5</v>
      </c>
      <c r="BI24" s="55">
        <v>10.222</v>
      </c>
      <c r="BJ24" s="55">
        <v>3.9820000000000002</v>
      </c>
      <c r="BK24" s="55">
        <v>9.6080000000000005</v>
      </c>
      <c r="BL24" s="55">
        <v>0.39900000000000002</v>
      </c>
      <c r="BM24" s="55">
        <v>1170.3240000000001</v>
      </c>
      <c r="BN24" s="55">
        <v>814.18100000000004</v>
      </c>
      <c r="BO24" s="55">
        <v>293.553</v>
      </c>
      <c r="BP24" s="55">
        <v>26.835999999999999</v>
      </c>
      <c r="BQ24" s="55">
        <v>35.753999999999998</v>
      </c>
      <c r="BR24" s="55">
        <v>18.484999999999999</v>
      </c>
      <c r="BS24" s="55">
        <v>246.53899999999999</v>
      </c>
      <c r="BT24" s="55">
        <v>18.902999999999999</v>
      </c>
      <c r="BU24" s="55">
        <v>2.1160000000000001</v>
      </c>
      <c r="BV24" s="55">
        <v>16.788</v>
      </c>
      <c r="BW24" s="55">
        <v>124.139</v>
      </c>
      <c r="BX24" s="55">
        <v>17.911000000000001</v>
      </c>
      <c r="BY24" s="55">
        <v>106.229</v>
      </c>
      <c r="BZ24" s="55">
        <v>101.075</v>
      </c>
      <c r="CA24" s="55">
        <v>7.7130000000000001</v>
      </c>
      <c r="CB24" s="55">
        <v>93.361999999999995</v>
      </c>
      <c r="CC24" s="55">
        <v>2.4209999999999998</v>
      </c>
      <c r="CD24" s="55">
        <v>3826.75</v>
      </c>
      <c r="CE24" s="55">
        <v>3318.3270000000002</v>
      </c>
      <c r="CF24" s="55">
        <v>112.441</v>
      </c>
      <c r="CG24" s="55">
        <v>37.256999999999998</v>
      </c>
      <c r="CH24" s="55">
        <v>42.256</v>
      </c>
      <c r="CI24" s="55">
        <v>9.5730000000000004</v>
      </c>
      <c r="CJ24" s="55">
        <v>12.590999999999999</v>
      </c>
      <c r="CK24" s="55">
        <v>10.765000000000001</v>
      </c>
      <c r="CL24" s="55">
        <v>3125.7449999999999</v>
      </c>
      <c r="CM24" s="55">
        <v>1528.077</v>
      </c>
      <c r="CN24" s="55">
        <v>363.88799999999998</v>
      </c>
      <c r="CO24" s="55">
        <v>211.964</v>
      </c>
      <c r="CP24" s="55">
        <v>1021.816</v>
      </c>
      <c r="CQ24" s="55">
        <v>80.141000000000005</v>
      </c>
      <c r="CR24" s="55">
        <v>392.21699999999998</v>
      </c>
      <c r="CS24" s="55">
        <v>13.182</v>
      </c>
      <c r="CT24" s="55">
        <v>4.569</v>
      </c>
      <c r="CU24" s="55">
        <v>8.6129999999999995</v>
      </c>
      <c r="CV24" s="55">
        <v>160.77099999999999</v>
      </c>
      <c r="CW24" s="55">
        <v>40.706000000000003</v>
      </c>
      <c r="CX24" s="55">
        <v>120.066</v>
      </c>
      <c r="CY24" s="55">
        <v>213.26599999999999</v>
      </c>
      <c r="CZ24" s="55">
        <v>45.731000000000002</v>
      </c>
      <c r="DA24" s="55">
        <v>167.535</v>
      </c>
      <c r="DB24" s="55">
        <v>4.9980000000000002</v>
      </c>
      <c r="DC24" s="55">
        <v>90.986000000000004</v>
      </c>
      <c r="DD24" s="55">
        <v>51.505000000000003</v>
      </c>
      <c r="DE24" s="55">
        <v>2.5329999999999999</v>
      </c>
      <c r="DF24" s="55">
        <v>36.499000000000002</v>
      </c>
      <c r="DG24" s="55">
        <v>0.44900000000000001</v>
      </c>
      <c r="DH24" s="55">
        <v>1312.9749999999999</v>
      </c>
      <c r="DI24" s="55">
        <v>974.70699999999999</v>
      </c>
      <c r="DJ24" s="55">
        <v>44.738</v>
      </c>
      <c r="DK24" s="55">
        <v>25.151</v>
      </c>
      <c r="DL24" s="55">
        <v>9.6069999999999993</v>
      </c>
      <c r="DM24" s="55">
        <v>3.931</v>
      </c>
      <c r="DN24" s="55">
        <v>3.9220000000000002</v>
      </c>
      <c r="DO24" s="55">
        <v>2.1269999999999998</v>
      </c>
      <c r="DP24" s="55">
        <v>909.3</v>
      </c>
      <c r="DQ24" s="55">
        <v>643.09799999999996</v>
      </c>
      <c r="DR24" s="55">
        <v>190.84399999999999</v>
      </c>
      <c r="DS24" s="55">
        <v>35.564</v>
      </c>
      <c r="DT24" s="55">
        <v>39.793999999999997</v>
      </c>
      <c r="DU24" s="55">
        <v>20.669</v>
      </c>
      <c r="DV24" s="55">
        <v>338.26799999999997</v>
      </c>
      <c r="DW24" s="55">
        <v>24.167000000000002</v>
      </c>
      <c r="DX24" s="55">
        <v>6.2450000000000001</v>
      </c>
      <c r="DY24" s="55">
        <v>17.922000000000001</v>
      </c>
      <c r="DZ24" s="55">
        <v>215.86500000000001</v>
      </c>
      <c r="EA24" s="55">
        <v>48.655000000000001</v>
      </c>
      <c r="EB24" s="55">
        <v>167.209</v>
      </c>
      <c r="EC24" s="55">
        <v>92.966999999999999</v>
      </c>
      <c r="ED24" s="55">
        <v>13.311999999999999</v>
      </c>
      <c r="EE24" s="55">
        <v>79.655000000000001</v>
      </c>
      <c r="EF24" s="55">
        <v>5.27</v>
      </c>
      <c r="EG24" s="55">
        <v>22.954999999999998</v>
      </c>
      <c r="EH24" s="55">
        <v>14.445</v>
      </c>
      <c r="EI24" s="55">
        <v>1.897</v>
      </c>
      <c r="EJ24" s="55">
        <v>6.3310000000000004</v>
      </c>
      <c r="EK24" s="55">
        <v>0.28100000000000003</v>
      </c>
      <c r="EL24" s="55">
        <v>1925.3779999999999</v>
      </c>
      <c r="EM24" s="55">
        <v>1591.808</v>
      </c>
      <c r="EN24" s="55">
        <v>63.728000000000002</v>
      </c>
      <c r="EO24" s="55">
        <v>33.968000000000004</v>
      </c>
      <c r="EP24" s="55">
        <v>13.452</v>
      </c>
      <c r="EQ24" s="55">
        <v>4.3390000000000004</v>
      </c>
      <c r="ER24" s="55">
        <v>10.930999999999999</v>
      </c>
      <c r="ES24" s="55">
        <v>1.038</v>
      </c>
      <c r="ET24" s="55">
        <v>1501.96</v>
      </c>
      <c r="EU24" s="55">
        <v>1085.7460000000001</v>
      </c>
      <c r="EV24" s="55">
        <v>332.92399999999998</v>
      </c>
      <c r="EW24" s="55">
        <v>38.393000000000001</v>
      </c>
      <c r="EX24" s="55">
        <v>44.896999999999998</v>
      </c>
      <c r="EY24" s="55">
        <v>26.12</v>
      </c>
      <c r="EZ24" s="55">
        <v>333.57100000000003</v>
      </c>
      <c r="FA24" s="55">
        <v>21.385000000000002</v>
      </c>
      <c r="FB24" s="55">
        <v>2.1160000000000001</v>
      </c>
      <c r="FC24" s="55">
        <v>19.268999999999998</v>
      </c>
      <c r="FD24" s="55">
        <v>185.93</v>
      </c>
      <c r="FE24" s="55">
        <v>26.766999999999999</v>
      </c>
      <c r="FF24" s="55">
        <v>159.16300000000001</v>
      </c>
      <c r="FG24" s="55">
        <v>123.017</v>
      </c>
      <c r="FH24" s="55">
        <v>11.499000000000001</v>
      </c>
      <c r="FI24" s="55">
        <v>111.518</v>
      </c>
      <c r="FJ24" s="55">
        <v>3.2389999999999999</v>
      </c>
      <c r="FK24" s="55">
        <v>2.2650000000000001</v>
      </c>
      <c r="FL24" s="55">
        <v>1.83</v>
      </c>
      <c r="FM24" s="55">
        <v>0</v>
      </c>
      <c r="FN24" s="55">
        <v>0.435</v>
      </c>
      <c r="FO24" s="55">
        <v>0</v>
      </c>
      <c r="FP24" s="55">
        <v>7065.1030000000001</v>
      </c>
      <c r="FQ24" s="55">
        <v>5884.8419999999996</v>
      </c>
      <c r="FR24" s="55">
        <v>220.90700000000001</v>
      </c>
      <c r="FS24" s="55">
        <v>96.376000000000005</v>
      </c>
      <c r="FT24" s="55">
        <v>65.314999999999998</v>
      </c>
      <c r="FU24" s="55">
        <v>17.843</v>
      </c>
      <c r="FV24" s="55">
        <v>27.443999999999999</v>
      </c>
      <c r="FW24" s="55">
        <v>13.93</v>
      </c>
      <c r="FX24" s="55">
        <v>5537.0050000000001</v>
      </c>
      <c r="FY24" s="55">
        <v>3256.9209999999998</v>
      </c>
      <c r="FZ24" s="55">
        <v>887.65599999999995</v>
      </c>
      <c r="GA24" s="55">
        <v>285.92</v>
      </c>
      <c r="GB24" s="55">
        <v>1106.5070000000001</v>
      </c>
      <c r="GC24" s="55">
        <v>126.93</v>
      </c>
      <c r="GD24" s="55">
        <v>1064.056</v>
      </c>
      <c r="GE24" s="55">
        <v>58.732999999999997</v>
      </c>
      <c r="GF24" s="55">
        <v>12.93</v>
      </c>
      <c r="GG24" s="55">
        <v>45.804000000000002</v>
      </c>
      <c r="GH24" s="55">
        <v>562.56600000000003</v>
      </c>
      <c r="GI24" s="55">
        <v>116.128</v>
      </c>
      <c r="GJ24" s="55">
        <v>446.43799999999999</v>
      </c>
      <c r="GK24" s="55">
        <v>429.24900000000002</v>
      </c>
      <c r="GL24" s="55">
        <v>70.540999999999997</v>
      </c>
      <c r="GM24" s="55">
        <v>358.70800000000003</v>
      </c>
      <c r="GN24" s="55">
        <v>13.507</v>
      </c>
      <c r="GO24" s="55">
        <v>116.206</v>
      </c>
      <c r="GP24" s="55">
        <v>67.78</v>
      </c>
      <c r="GQ24" s="55">
        <v>4.43</v>
      </c>
      <c r="GR24" s="55">
        <v>43.265000000000001</v>
      </c>
      <c r="GS24" s="55">
        <v>0.73</v>
      </c>
    </row>
    <row r="25" spans="1:201">
      <c r="A25" s="9">
        <v>43525</v>
      </c>
      <c r="B25" s="55">
        <v>4465.7039999999997</v>
      </c>
      <c r="C25" s="55">
        <v>3836.4090000000001</v>
      </c>
      <c r="D25" s="55">
        <v>127.73399999999999</v>
      </c>
      <c r="E25" s="55">
        <v>58.843000000000004</v>
      </c>
      <c r="F25" s="55">
        <v>36.954999999999998</v>
      </c>
      <c r="G25" s="55">
        <v>5.5960000000000001</v>
      </c>
      <c r="H25" s="55">
        <v>19.114000000000001</v>
      </c>
      <c r="I25" s="55">
        <v>7.2249999999999996</v>
      </c>
      <c r="J25" s="55">
        <v>3620.0529999999999</v>
      </c>
      <c r="K25" s="55">
        <v>1878.854</v>
      </c>
      <c r="L25" s="55">
        <v>406.29300000000001</v>
      </c>
      <c r="M25" s="55">
        <v>239.45699999999999</v>
      </c>
      <c r="N25" s="55">
        <v>1095.4490000000001</v>
      </c>
      <c r="O25" s="55">
        <v>88.622</v>
      </c>
      <c r="P25" s="55">
        <v>502.76400000000001</v>
      </c>
      <c r="Q25" s="55">
        <v>16.648</v>
      </c>
      <c r="R25" s="55">
        <v>2.4950000000000001</v>
      </c>
      <c r="S25" s="55">
        <v>14.153</v>
      </c>
      <c r="T25" s="55">
        <v>265.69400000000002</v>
      </c>
      <c r="U25" s="55">
        <v>63.694000000000003</v>
      </c>
      <c r="V25" s="55">
        <v>202</v>
      </c>
      <c r="W25" s="55">
        <v>216.67099999999999</v>
      </c>
      <c r="X25" s="55">
        <v>45.268999999999998</v>
      </c>
      <c r="Y25" s="55">
        <v>171.40199999999999</v>
      </c>
      <c r="Z25" s="55">
        <v>3.75</v>
      </c>
      <c r="AA25" s="55">
        <v>126.532</v>
      </c>
      <c r="AB25" s="55">
        <v>75.661000000000001</v>
      </c>
      <c r="AC25" s="55">
        <v>4.1079999999999997</v>
      </c>
      <c r="AD25" s="55">
        <v>44.652999999999999</v>
      </c>
      <c r="AE25" s="55">
        <v>2.109</v>
      </c>
      <c r="AF25" s="55">
        <v>1155.1099999999999</v>
      </c>
      <c r="AG25" s="55">
        <v>878.67200000000003</v>
      </c>
      <c r="AH25" s="55">
        <v>40.762999999999998</v>
      </c>
      <c r="AI25" s="55">
        <v>21.449000000000002</v>
      </c>
      <c r="AJ25" s="55">
        <v>10.326000000000001</v>
      </c>
      <c r="AK25" s="55">
        <v>2.726</v>
      </c>
      <c r="AL25" s="55">
        <v>5.8979999999999997</v>
      </c>
      <c r="AM25" s="55">
        <v>0.36299999999999999</v>
      </c>
      <c r="AN25" s="55">
        <v>816.30399999999997</v>
      </c>
      <c r="AO25" s="55">
        <v>589.89400000000001</v>
      </c>
      <c r="AP25" s="55">
        <v>167.59</v>
      </c>
      <c r="AQ25" s="55">
        <v>28.727</v>
      </c>
      <c r="AR25" s="55">
        <v>30.091999999999999</v>
      </c>
      <c r="AS25" s="55">
        <v>21.605</v>
      </c>
      <c r="AT25" s="55">
        <v>276.43900000000002</v>
      </c>
      <c r="AU25" s="55">
        <v>15.199</v>
      </c>
      <c r="AV25" s="55">
        <v>3.1669999999999998</v>
      </c>
      <c r="AW25" s="55">
        <v>12.032</v>
      </c>
      <c r="AX25" s="55">
        <v>178.68100000000001</v>
      </c>
      <c r="AY25" s="55">
        <v>35.299999999999997</v>
      </c>
      <c r="AZ25" s="55">
        <v>143.381</v>
      </c>
      <c r="BA25" s="55">
        <v>80.608000000000004</v>
      </c>
      <c r="BB25" s="55">
        <v>8.9250000000000007</v>
      </c>
      <c r="BC25" s="55">
        <v>71.683000000000007</v>
      </c>
      <c r="BD25" s="55">
        <v>1.95</v>
      </c>
      <c r="BE25" s="55">
        <v>1496.7059999999999</v>
      </c>
      <c r="BF25" s="55">
        <v>1250.75</v>
      </c>
      <c r="BG25" s="55">
        <v>57.8</v>
      </c>
      <c r="BH25" s="55">
        <v>31.837</v>
      </c>
      <c r="BI25" s="55">
        <v>10.146000000000001</v>
      </c>
      <c r="BJ25" s="55">
        <v>1.1080000000000001</v>
      </c>
      <c r="BK25" s="55">
        <v>11.221</v>
      </c>
      <c r="BL25" s="55">
        <v>3.488</v>
      </c>
      <c r="BM25" s="55">
        <v>1167.431</v>
      </c>
      <c r="BN25" s="55">
        <v>827.24199999999996</v>
      </c>
      <c r="BO25" s="55">
        <v>278.76400000000001</v>
      </c>
      <c r="BP25" s="55">
        <v>26.256</v>
      </c>
      <c r="BQ25" s="55">
        <v>35.168999999999997</v>
      </c>
      <c r="BR25" s="55">
        <v>25.518000000000001</v>
      </c>
      <c r="BS25" s="55">
        <v>245.95699999999999</v>
      </c>
      <c r="BT25" s="55">
        <v>19.739000000000001</v>
      </c>
      <c r="BU25" s="55">
        <v>2.7109999999999999</v>
      </c>
      <c r="BV25" s="55">
        <v>17.027999999999999</v>
      </c>
      <c r="BW25" s="55">
        <v>125.595</v>
      </c>
      <c r="BX25" s="55">
        <v>20.670999999999999</v>
      </c>
      <c r="BY25" s="55">
        <v>104.925</v>
      </c>
      <c r="BZ25" s="55">
        <v>98.16</v>
      </c>
      <c r="CA25" s="55">
        <v>6.6050000000000004</v>
      </c>
      <c r="CB25" s="55">
        <v>91.555000000000007</v>
      </c>
      <c r="CC25" s="55">
        <v>2.4620000000000002</v>
      </c>
      <c r="CD25" s="55">
        <v>3869.5309999999999</v>
      </c>
      <c r="CE25" s="55">
        <v>3383.3829999999998</v>
      </c>
      <c r="CF25" s="55">
        <v>113.38</v>
      </c>
      <c r="CG25" s="55">
        <v>49.875999999999998</v>
      </c>
      <c r="CH25" s="55">
        <v>33.420999999999999</v>
      </c>
      <c r="CI25" s="55">
        <v>5.2839999999999998</v>
      </c>
      <c r="CJ25" s="55">
        <v>17.574000000000002</v>
      </c>
      <c r="CK25" s="55">
        <v>7.2249999999999996</v>
      </c>
      <c r="CL25" s="55">
        <v>3190.1990000000001</v>
      </c>
      <c r="CM25" s="55">
        <v>1559.4949999999999</v>
      </c>
      <c r="CN25" s="55">
        <v>345.53300000000002</v>
      </c>
      <c r="CO25" s="55">
        <v>213.363</v>
      </c>
      <c r="CP25" s="55">
        <v>1071.809</v>
      </c>
      <c r="CQ25" s="55">
        <v>79.804000000000002</v>
      </c>
      <c r="CR25" s="55">
        <v>359.61599999999999</v>
      </c>
      <c r="CS25" s="55">
        <v>7.8860000000000001</v>
      </c>
      <c r="CT25" s="55">
        <v>1.0660000000000001</v>
      </c>
      <c r="CU25" s="55">
        <v>6.82</v>
      </c>
      <c r="CV25" s="55">
        <v>160.642</v>
      </c>
      <c r="CW25" s="55">
        <v>37.514000000000003</v>
      </c>
      <c r="CX25" s="55">
        <v>123.127</v>
      </c>
      <c r="CY25" s="55">
        <v>189.173</v>
      </c>
      <c r="CZ25" s="55">
        <v>41.030999999999999</v>
      </c>
      <c r="DA25" s="55">
        <v>148.142</v>
      </c>
      <c r="DB25" s="55">
        <v>1.915</v>
      </c>
      <c r="DC25" s="55">
        <v>100.47499999999999</v>
      </c>
      <c r="DD25" s="55">
        <v>57.381</v>
      </c>
      <c r="DE25" s="55">
        <v>4.1079999999999997</v>
      </c>
      <c r="DF25" s="55">
        <v>36.877000000000002</v>
      </c>
      <c r="DG25" s="55">
        <v>2.109</v>
      </c>
      <c r="DH25" s="55">
        <v>1303.2090000000001</v>
      </c>
      <c r="DI25" s="55">
        <v>957.12699999999995</v>
      </c>
      <c r="DJ25" s="55">
        <v>38.787999999999997</v>
      </c>
      <c r="DK25" s="55">
        <v>22.797999999999998</v>
      </c>
      <c r="DL25" s="55">
        <v>9.0579999999999998</v>
      </c>
      <c r="DM25" s="55">
        <v>1.86</v>
      </c>
      <c r="DN25" s="55">
        <v>4.97</v>
      </c>
      <c r="DO25" s="55">
        <v>0.10299999999999999</v>
      </c>
      <c r="DP25" s="55">
        <v>898.44500000000005</v>
      </c>
      <c r="DQ25" s="55">
        <v>637.01599999999996</v>
      </c>
      <c r="DR25" s="55">
        <v>182.30099999999999</v>
      </c>
      <c r="DS25" s="55">
        <v>42.4</v>
      </c>
      <c r="DT25" s="55">
        <v>36.728999999999999</v>
      </c>
      <c r="DU25" s="55">
        <v>19.893999999999998</v>
      </c>
      <c r="DV25" s="55">
        <v>346.08100000000002</v>
      </c>
      <c r="DW25" s="55">
        <v>20.286999999999999</v>
      </c>
      <c r="DX25" s="55">
        <v>4.5960000000000001</v>
      </c>
      <c r="DY25" s="55">
        <v>15.691000000000001</v>
      </c>
      <c r="DZ25" s="55">
        <v>231.09299999999999</v>
      </c>
      <c r="EA25" s="55">
        <v>51.085000000000001</v>
      </c>
      <c r="EB25" s="55">
        <v>180.00800000000001</v>
      </c>
      <c r="EC25" s="55">
        <v>91.15</v>
      </c>
      <c r="ED25" s="55">
        <v>10.39</v>
      </c>
      <c r="EE25" s="55">
        <v>80.760000000000005</v>
      </c>
      <c r="EF25" s="55">
        <v>3.552</v>
      </c>
      <c r="EG25" s="55">
        <v>21.701000000000001</v>
      </c>
      <c r="EH25" s="55">
        <v>14.67</v>
      </c>
      <c r="EI25" s="55">
        <v>0</v>
      </c>
      <c r="EJ25" s="55">
        <v>7.0309999999999997</v>
      </c>
      <c r="EK25" s="55">
        <v>0</v>
      </c>
      <c r="EL25" s="55">
        <v>1944.7819999999999</v>
      </c>
      <c r="EM25" s="55">
        <v>1625.32</v>
      </c>
      <c r="EN25" s="55">
        <v>74.129000000000005</v>
      </c>
      <c r="EO25" s="55">
        <v>39.456000000000003</v>
      </c>
      <c r="EP25" s="55">
        <v>14.948</v>
      </c>
      <c r="EQ25" s="55">
        <v>2.2869999999999999</v>
      </c>
      <c r="ER25" s="55">
        <v>13.689</v>
      </c>
      <c r="ES25" s="55">
        <v>3.7490000000000001</v>
      </c>
      <c r="ET25" s="55">
        <v>1515.143</v>
      </c>
      <c r="EU25" s="55">
        <v>1099.48</v>
      </c>
      <c r="EV25" s="55">
        <v>324.81400000000002</v>
      </c>
      <c r="EW25" s="55">
        <v>38.677</v>
      </c>
      <c r="EX25" s="55">
        <v>52.173000000000002</v>
      </c>
      <c r="EY25" s="55">
        <v>36.048000000000002</v>
      </c>
      <c r="EZ25" s="55">
        <v>319.46199999999999</v>
      </c>
      <c r="FA25" s="55">
        <v>23.414000000000001</v>
      </c>
      <c r="FB25" s="55">
        <v>2.7109999999999999</v>
      </c>
      <c r="FC25" s="55">
        <v>20.702999999999999</v>
      </c>
      <c r="FD25" s="55">
        <v>178.23599999999999</v>
      </c>
      <c r="FE25" s="55">
        <v>31.065999999999999</v>
      </c>
      <c r="FF25" s="55">
        <v>147.16999999999999</v>
      </c>
      <c r="FG25" s="55">
        <v>115.117</v>
      </c>
      <c r="FH25" s="55">
        <v>9.3800000000000008</v>
      </c>
      <c r="FI25" s="55">
        <v>105.738</v>
      </c>
      <c r="FJ25" s="55">
        <v>2.6949999999999998</v>
      </c>
      <c r="FK25" s="55">
        <v>4.3559999999999999</v>
      </c>
      <c r="FL25" s="55">
        <v>3.61</v>
      </c>
      <c r="FM25" s="55">
        <v>0</v>
      </c>
      <c r="FN25" s="55">
        <v>0.745</v>
      </c>
      <c r="FO25" s="55">
        <v>0</v>
      </c>
      <c r="FP25" s="55">
        <v>7117.5209999999997</v>
      </c>
      <c r="FQ25" s="55">
        <v>5965.83</v>
      </c>
      <c r="FR25" s="55">
        <v>226.297</v>
      </c>
      <c r="FS25" s="55">
        <v>112.129</v>
      </c>
      <c r="FT25" s="55">
        <v>57.427</v>
      </c>
      <c r="FU25" s="55">
        <v>9.4309999999999992</v>
      </c>
      <c r="FV25" s="55">
        <v>36.232999999999997</v>
      </c>
      <c r="FW25" s="55">
        <v>11.077</v>
      </c>
      <c r="FX25" s="55">
        <v>5603.7870000000003</v>
      </c>
      <c r="FY25" s="55">
        <v>3295.99</v>
      </c>
      <c r="FZ25" s="55">
        <v>852.64700000000005</v>
      </c>
      <c r="GA25" s="55">
        <v>294.44</v>
      </c>
      <c r="GB25" s="55">
        <v>1160.71</v>
      </c>
      <c r="GC25" s="55">
        <v>135.74600000000001</v>
      </c>
      <c r="GD25" s="55">
        <v>1025.1590000000001</v>
      </c>
      <c r="GE25" s="55">
        <v>51.587000000000003</v>
      </c>
      <c r="GF25" s="55">
        <v>8.3740000000000006</v>
      </c>
      <c r="GG25" s="55">
        <v>43.213000000000001</v>
      </c>
      <c r="GH25" s="55">
        <v>569.97</v>
      </c>
      <c r="GI25" s="55">
        <v>119.664</v>
      </c>
      <c r="GJ25" s="55">
        <v>450.30599999999998</v>
      </c>
      <c r="GK25" s="55">
        <v>395.44</v>
      </c>
      <c r="GL25" s="55">
        <v>60.8</v>
      </c>
      <c r="GM25" s="55">
        <v>334.64</v>
      </c>
      <c r="GN25" s="55">
        <v>8.1620000000000008</v>
      </c>
      <c r="GO25" s="55">
        <v>126.532</v>
      </c>
      <c r="GP25" s="55">
        <v>75.661000000000001</v>
      </c>
      <c r="GQ25" s="55">
        <v>4.1079999999999997</v>
      </c>
      <c r="GR25" s="55">
        <v>44.652999999999999</v>
      </c>
      <c r="GS25" s="55">
        <v>2.109</v>
      </c>
    </row>
    <row r="26" spans="1:201">
      <c r="A26" s="9">
        <v>43617</v>
      </c>
      <c r="B26" s="55">
        <v>4455.6670000000004</v>
      </c>
      <c r="C26" s="55">
        <v>3800.3310000000001</v>
      </c>
      <c r="D26" s="55">
        <v>115.643</v>
      </c>
      <c r="E26" s="55">
        <v>53.341000000000001</v>
      </c>
      <c r="F26" s="55">
        <v>37.048999999999999</v>
      </c>
      <c r="G26" s="55">
        <v>6.4950000000000001</v>
      </c>
      <c r="H26" s="55">
        <v>13.044</v>
      </c>
      <c r="I26" s="55">
        <v>5.7140000000000004</v>
      </c>
      <c r="J26" s="55">
        <v>3600.9650000000001</v>
      </c>
      <c r="K26" s="55">
        <v>1913.12</v>
      </c>
      <c r="L26" s="55">
        <v>388.03100000000001</v>
      </c>
      <c r="M26" s="55">
        <v>216.78399999999999</v>
      </c>
      <c r="N26" s="55">
        <v>1083.03</v>
      </c>
      <c r="O26" s="55">
        <v>83.722999999999999</v>
      </c>
      <c r="P26" s="55">
        <v>524.56600000000003</v>
      </c>
      <c r="Q26" s="55">
        <v>18.684000000000001</v>
      </c>
      <c r="R26" s="55">
        <v>5.1280000000000001</v>
      </c>
      <c r="S26" s="55">
        <v>13.555999999999999</v>
      </c>
      <c r="T26" s="55">
        <v>271.34300000000002</v>
      </c>
      <c r="U26" s="55">
        <v>58.460999999999999</v>
      </c>
      <c r="V26" s="55">
        <v>212.88200000000001</v>
      </c>
      <c r="W26" s="55">
        <v>227.88900000000001</v>
      </c>
      <c r="X26" s="55">
        <v>44.841000000000001</v>
      </c>
      <c r="Y26" s="55">
        <v>183.048</v>
      </c>
      <c r="Z26" s="55">
        <v>6.65</v>
      </c>
      <c r="AA26" s="55">
        <v>130.77000000000001</v>
      </c>
      <c r="AB26" s="55">
        <v>77.52</v>
      </c>
      <c r="AC26" s="55">
        <v>5.2709999999999999</v>
      </c>
      <c r="AD26" s="55">
        <v>44.335000000000001</v>
      </c>
      <c r="AE26" s="55">
        <v>3.6440000000000001</v>
      </c>
      <c r="AF26" s="55">
        <v>1164.5450000000001</v>
      </c>
      <c r="AG26" s="55">
        <v>894.08600000000001</v>
      </c>
      <c r="AH26" s="55">
        <v>45.622999999999998</v>
      </c>
      <c r="AI26" s="55">
        <v>23.552</v>
      </c>
      <c r="AJ26" s="55">
        <v>12.385999999999999</v>
      </c>
      <c r="AK26" s="55">
        <v>1.341</v>
      </c>
      <c r="AL26" s="55">
        <v>7.5590000000000002</v>
      </c>
      <c r="AM26" s="55">
        <v>0.78600000000000003</v>
      </c>
      <c r="AN26" s="55">
        <v>826.17200000000003</v>
      </c>
      <c r="AO26" s="55">
        <v>602.572</v>
      </c>
      <c r="AP26" s="55">
        <v>159.65299999999999</v>
      </c>
      <c r="AQ26" s="55">
        <v>37.055999999999997</v>
      </c>
      <c r="AR26" s="55">
        <v>26.890999999999998</v>
      </c>
      <c r="AS26" s="55">
        <v>22.29</v>
      </c>
      <c r="AT26" s="55">
        <v>270.45999999999998</v>
      </c>
      <c r="AU26" s="55">
        <v>19.681000000000001</v>
      </c>
      <c r="AV26" s="55">
        <v>4.8689999999999998</v>
      </c>
      <c r="AW26" s="55">
        <v>14.811999999999999</v>
      </c>
      <c r="AX26" s="55">
        <v>166.46799999999999</v>
      </c>
      <c r="AY26" s="55">
        <v>33.182000000000002</v>
      </c>
      <c r="AZ26" s="55">
        <v>133.286</v>
      </c>
      <c r="BA26" s="55">
        <v>83.168999999999997</v>
      </c>
      <c r="BB26" s="55">
        <v>5.7110000000000003</v>
      </c>
      <c r="BC26" s="55">
        <v>77.457999999999998</v>
      </c>
      <c r="BD26" s="55">
        <v>1.141</v>
      </c>
      <c r="BE26" s="55">
        <v>1501.4459999999999</v>
      </c>
      <c r="BF26" s="55">
        <v>1254.4110000000001</v>
      </c>
      <c r="BG26" s="55">
        <v>62.915999999999997</v>
      </c>
      <c r="BH26" s="55">
        <v>31.690999999999999</v>
      </c>
      <c r="BI26" s="55">
        <v>15.9</v>
      </c>
      <c r="BJ26" s="55">
        <v>2.036</v>
      </c>
      <c r="BK26" s="55">
        <v>11.624000000000001</v>
      </c>
      <c r="BL26" s="55">
        <v>1.6659999999999999</v>
      </c>
      <c r="BM26" s="55">
        <v>1169.74</v>
      </c>
      <c r="BN26" s="55">
        <v>816.42100000000005</v>
      </c>
      <c r="BO26" s="55">
        <v>294.87</v>
      </c>
      <c r="BP26" s="55">
        <v>21.510999999999999</v>
      </c>
      <c r="BQ26" s="55">
        <v>36.938000000000002</v>
      </c>
      <c r="BR26" s="55">
        <v>21.754999999999999</v>
      </c>
      <c r="BS26" s="55">
        <v>247.035</v>
      </c>
      <c r="BT26" s="55">
        <v>17.972000000000001</v>
      </c>
      <c r="BU26" s="55">
        <v>2.4470000000000001</v>
      </c>
      <c r="BV26" s="55">
        <v>15.525</v>
      </c>
      <c r="BW26" s="55">
        <v>134.446</v>
      </c>
      <c r="BX26" s="55">
        <v>16.213000000000001</v>
      </c>
      <c r="BY26" s="55">
        <v>118.233</v>
      </c>
      <c r="BZ26" s="55">
        <v>93.061000000000007</v>
      </c>
      <c r="CA26" s="55">
        <v>6.516</v>
      </c>
      <c r="CB26" s="55">
        <v>86.543999999999997</v>
      </c>
      <c r="CC26" s="55">
        <v>1.5569999999999999</v>
      </c>
      <c r="CD26" s="55">
        <v>3864.558</v>
      </c>
      <c r="CE26" s="55">
        <v>3351.9090000000001</v>
      </c>
      <c r="CF26" s="55">
        <v>94.593000000000004</v>
      </c>
      <c r="CG26" s="55">
        <v>44.32</v>
      </c>
      <c r="CH26" s="55">
        <v>29.890999999999998</v>
      </c>
      <c r="CI26" s="55">
        <v>4.8890000000000002</v>
      </c>
      <c r="CJ26" s="55">
        <v>11.656000000000001</v>
      </c>
      <c r="CK26" s="55">
        <v>3.8380000000000001</v>
      </c>
      <c r="CL26" s="55">
        <v>3180.5549999999998</v>
      </c>
      <c r="CM26" s="55">
        <v>1588.5930000000001</v>
      </c>
      <c r="CN26" s="55">
        <v>334.24400000000003</v>
      </c>
      <c r="CO26" s="55">
        <v>197.249</v>
      </c>
      <c r="CP26" s="55">
        <v>1060.4690000000001</v>
      </c>
      <c r="CQ26" s="55">
        <v>76.762</v>
      </c>
      <c r="CR26" s="55">
        <v>381.87900000000002</v>
      </c>
      <c r="CS26" s="55">
        <v>10.117000000000001</v>
      </c>
      <c r="CT26" s="55">
        <v>2.6840000000000002</v>
      </c>
      <c r="CU26" s="55">
        <v>7.4329999999999998</v>
      </c>
      <c r="CV26" s="55">
        <v>163.26900000000001</v>
      </c>
      <c r="CW26" s="55">
        <v>35.881</v>
      </c>
      <c r="CX26" s="55">
        <v>127.38800000000001</v>
      </c>
      <c r="CY26" s="55">
        <v>203.02199999999999</v>
      </c>
      <c r="CZ26" s="55">
        <v>40.076000000000001</v>
      </c>
      <c r="DA26" s="55">
        <v>162.946</v>
      </c>
      <c r="DB26" s="55">
        <v>5.4710000000000001</v>
      </c>
      <c r="DC26" s="55">
        <v>105.146</v>
      </c>
      <c r="DD26" s="55">
        <v>60.674999999999997</v>
      </c>
      <c r="DE26" s="55">
        <v>4.0620000000000003</v>
      </c>
      <c r="DF26" s="55">
        <v>37.448999999999998</v>
      </c>
      <c r="DG26" s="55">
        <v>2.9609999999999999</v>
      </c>
      <c r="DH26" s="55">
        <v>1276.317</v>
      </c>
      <c r="DI26" s="55">
        <v>951.774</v>
      </c>
      <c r="DJ26" s="55">
        <v>48.286999999999999</v>
      </c>
      <c r="DK26" s="55">
        <v>22.574000000000002</v>
      </c>
      <c r="DL26" s="55">
        <v>13.159000000000001</v>
      </c>
      <c r="DM26" s="55">
        <v>1.9259999999999999</v>
      </c>
      <c r="DN26" s="55">
        <v>8.516</v>
      </c>
      <c r="DO26" s="55">
        <v>2.113</v>
      </c>
      <c r="DP26" s="55">
        <v>883.03099999999995</v>
      </c>
      <c r="DQ26" s="55">
        <v>640.78300000000002</v>
      </c>
      <c r="DR26" s="55">
        <v>167.149</v>
      </c>
      <c r="DS26" s="55">
        <v>39.999000000000002</v>
      </c>
      <c r="DT26" s="55">
        <v>35.1</v>
      </c>
      <c r="DU26" s="55">
        <v>20.456</v>
      </c>
      <c r="DV26" s="55">
        <v>324.54300000000001</v>
      </c>
      <c r="DW26" s="55">
        <v>23.087</v>
      </c>
      <c r="DX26" s="55">
        <v>6.6749999999999998</v>
      </c>
      <c r="DY26" s="55">
        <v>16.411999999999999</v>
      </c>
      <c r="DZ26" s="55">
        <v>209.58699999999999</v>
      </c>
      <c r="EA26" s="55">
        <v>41.999000000000002</v>
      </c>
      <c r="EB26" s="55">
        <v>167.58799999999999</v>
      </c>
      <c r="EC26" s="55">
        <v>89.613</v>
      </c>
      <c r="ED26" s="55">
        <v>7.7060000000000004</v>
      </c>
      <c r="EE26" s="55">
        <v>81.906999999999996</v>
      </c>
      <c r="EF26" s="55">
        <v>2.2549999999999999</v>
      </c>
      <c r="EG26" s="55">
        <v>21.03</v>
      </c>
      <c r="EH26" s="55">
        <v>13.419</v>
      </c>
      <c r="EI26" s="55">
        <v>1.2090000000000001</v>
      </c>
      <c r="EJ26" s="55">
        <v>5.7190000000000003</v>
      </c>
      <c r="EK26" s="55">
        <v>0.68300000000000005</v>
      </c>
      <c r="EL26" s="55">
        <v>1980.7819999999999</v>
      </c>
      <c r="EM26" s="55">
        <v>1645.144</v>
      </c>
      <c r="EN26" s="55">
        <v>81.302999999999997</v>
      </c>
      <c r="EO26" s="55">
        <v>41.69</v>
      </c>
      <c r="EP26" s="55">
        <v>22.285</v>
      </c>
      <c r="EQ26" s="55">
        <v>3.0569999999999999</v>
      </c>
      <c r="ER26" s="55">
        <v>12.055999999999999</v>
      </c>
      <c r="ES26" s="55">
        <v>2.2149999999999999</v>
      </c>
      <c r="ET26" s="55">
        <v>1533.2919999999999</v>
      </c>
      <c r="EU26" s="55">
        <v>1102.7370000000001</v>
      </c>
      <c r="EV26" s="55">
        <v>341.16199999999998</v>
      </c>
      <c r="EW26" s="55">
        <v>38.103000000000002</v>
      </c>
      <c r="EX26" s="55">
        <v>51.29</v>
      </c>
      <c r="EY26" s="55">
        <v>30.548999999999999</v>
      </c>
      <c r="EZ26" s="55">
        <v>335.63799999999998</v>
      </c>
      <c r="FA26" s="55">
        <v>23.132999999999999</v>
      </c>
      <c r="FB26" s="55">
        <v>3.0859999999999999</v>
      </c>
      <c r="FC26" s="55">
        <v>20.047999999999998</v>
      </c>
      <c r="FD26" s="55">
        <v>199.4</v>
      </c>
      <c r="FE26" s="55">
        <v>29.975999999999999</v>
      </c>
      <c r="FF26" s="55">
        <v>169.42500000000001</v>
      </c>
      <c r="FG26" s="55">
        <v>111.48399999999999</v>
      </c>
      <c r="FH26" s="55">
        <v>9.2870000000000008</v>
      </c>
      <c r="FI26" s="55">
        <v>102.197</v>
      </c>
      <c r="FJ26" s="55">
        <v>1.621</v>
      </c>
      <c r="FK26" s="55">
        <v>4.593</v>
      </c>
      <c r="FL26" s="55">
        <v>3.4260000000000002</v>
      </c>
      <c r="FM26" s="55">
        <v>0</v>
      </c>
      <c r="FN26" s="55">
        <v>1.167</v>
      </c>
      <c r="FO26" s="55">
        <v>0</v>
      </c>
      <c r="FP26" s="55">
        <v>7121.6570000000002</v>
      </c>
      <c r="FQ26" s="55">
        <v>5948.8280000000004</v>
      </c>
      <c r="FR26" s="55">
        <v>224.18299999999999</v>
      </c>
      <c r="FS26" s="55">
        <v>108.583</v>
      </c>
      <c r="FT26" s="55">
        <v>65.334999999999994</v>
      </c>
      <c r="FU26" s="55">
        <v>9.8719999999999999</v>
      </c>
      <c r="FV26" s="55">
        <v>32.228000000000002</v>
      </c>
      <c r="FW26" s="55">
        <v>8.1660000000000004</v>
      </c>
      <c r="FX26" s="55">
        <v>5596.8779999999997</v>
      </c>
      <c r="FY26" s="55">
        <v>3332.1129999999998</v>
      </c>
      <c r="FZ26" s="55">
        <v>842.55399999999997</v>
      </c>
      <c r="GA26" s="55">
        <v>275.351</v>
      </c>
      <c r="GB26" s="55">
        <v>1146.8589999999999</v>
      </c>
      <c r="GC26" s="55">
        <v>127.767</v>
      </c>
      <c r="GD26" s="55">
        <v>1042.06</v>
      </c>
      <c r="GE26" s="55">
        <v>56.338000000000001</v>
      </c>
      <c r="GF26" s="55">
        <v>12.444000000000001</v>
      </c>
      <c r="GG26" s="55">
        <v>43.893000000000001</v>
      </c>
      <c r="GH26" s="55">
        <v>572.25699999999995</v>
      </c>
      <c r="GI26" s="55">
        <v>107.855</v>
      </c>
      <c r="GJ26" s="55">
        <v>464.40100000000001</v>
      </c>
      <c r="GK26" s="55">
        <v>404.11900000000003</v>
      </c>
      <c r="GL26" s="55">
        <v>57.067999999999998</v>
      </c>
      <c r="GM26" s="55">
        <v>347.05</v>
      </c>
      <c r="GN26" s="55">
        <v>9.3469999999999995</v>
      </c>
      <c r="GO26" s="55">
        <v>130.77000000000001</v>
      </c>
      <c r="GP26" s="55">
        <v>77.52</v>
      </c>
      <c r="GQ26" s="55">
        <v>5.2709999999999999</v>
      </c>
      <c r="GR26" s="55">
        <v>44.335000000000001</v>
      </c>
      <c r="GS26" s="55">
        <v>3.6440000000000001</v>
      </c>
    </row>
    <row r="27" spans="1:201">
      <c r="A27" s="9">
        <v>43709</v>
      </c>
      <c r="B27" s="55">
        <v>4496.0529999999999</v>
      </c>
      <c r="C27" s="55">
        <v>3838.634</v>
      </c>
      <c r="D27" s="55">
        <v>119.596</v>
      </c>
      <c r="E27" s="55">
        <v>51.466999999999999</v>
      </c>
      <c r="F27" s="55">
        <v>41.557000000000002</v>
      </c>
      <c r="G27" s="55">
        <v>4.4020000000000001</v>
      </c>
      <c r="H27" s="55">
        <v>14.236000000000001</v>
      </c>
      <c r="I27" s="55">
        <v>7.9340000000000002</v>
      </c>
      <c r="J27" s="55">
        <v>3628.2159999999999</v>
      </c>
      <c r="K27" s="55">
        <v>1898.693</v>
      </c>
      <c r="L27" s="55">
        <v>393.40499999999997</v>
      </c>
      <c r="M27" s="55">
        <v>228.31399999999999</v>
      </c>
      <c r="N27" s="55">
        <v>1107.8040000000001</v>
      </c>
      <c r="O27" s="55">
        <v>90.822000000000003</v>
      </c>
      <c r="P27" s="55">
        <v>536.16</v>
      </c>
      <c r="Q27" s="55">
        <v>16.719000000000001</v>
      </c>
      <c r="R27" s="55">
        <v>5.7720000000000002</v>
      </c>
      <c r="S27" s="55">
        <v>10.946999999999999</v>
      </c>
      <c r="T27" s="55">
        <v>267.27800000000002</v>
      </c>
      <c r="U27" s="55">
        <v>73.025999999999996</v>
      </c>
      <c r="V27" s="55">
        <v>194.25200000000001</v>
      </c>
      <c r="W27" s="55">
        <v>240.59100000000001</v>
      </c>
      <c r="X27" s="55">
        <v>49.878999999999998</v>
      </c>
      <c r="Y27" s="55">
        <v>190.71199999999999</v>
      </c>
      <c r="Z27" s="55">
        <v>11.571999999999999</v>
      </c>
      <c r="AA27" s="55">
        <v>121.259</v>
      </c>
      <c r="AB27" s="55">
        <v>71.228999999999999</v>
      </c>
      <c r="AC27" s="55">
        <v>6.98</v>
      </c>
      <c r="AD27" s="55">
        <v>41.997999999999998</v>
      </c>
      <c r="AE27" s="55">
        <v>1.052</v>
      </c>
      <c r="AF27" s="55">
        <v>1162.828</v>
      </c>
      <c r="AG27" s="55">
        <v>884.66099999999994</v>
      </c>
      <c r="AH27" s="55">
        <v>46.404000000000003</v>
      </c>
      <c r="AI27" s="55">
        <v>22.616</v>
      </c>
      <c r="AJ27" s="55">
        <v>15.452</v>
      </c>
      <c r="AK27" s="55">
        <v>1.9279999999999999</v>
      </c>
      <c r="AL27" s="55">
        <v>5.1639999999999997</v>
      </c>
      <c r="AM27" s="55">
        <v>1.244</v>
      </c>
      <c r="AN27" s="55">
        <v>816.27200000000005</v>
      </c>
      <c r="AO27" s="55">
        <v>600.65800000000002</v>
      </c>
      <c r="AP27" s="55">
        <v>161.73099999999999</v>
      </c>
      <c r="AQ27" s="55">
        <v>24.92</v>
      </c>
      <c r="AR27" s="55">
        <v>28.963999999999999</v>
      </c>
      <c r="AS27" s="55">
        <v>21.984999999999999</v>
      </c>
      <c r="AT27" s="55">
        <v>278.16800000000001</v>
      </c>
      <c r="AU27" s="55">
        <v>17.404</v>
      </c>
      <c r="AV27" s="55">
        <v>2.3010000000000002</v>
      </c>
      <c r="AW27" s="55">
        <v>15.103</v>
      </c>
      <c r="AX27" s="55">
        <v>182.68700000000001</v>
      </c>
      <c r="AY27" s="55">
        <v>36.584000000000003</v>
      </c>
      <c r="AZ27" s="55">
        <v>146.10300000000001</v>
      </c>
      <c r="BA27" s="55">
        <v>75.775000000000006</v>
      </c>
      <c r="BB27" s="55">
        <v>7.8230000000000004</v>
      </c>
      <c r="BC27" s="55">
        <v>67.951999999999998</v>
      </c>
      <c r="BD27" s="55">
        <v>2.3010000000000002</v>
      </c>
      <c r="BE27" s="55">
        <v>1506.3520000000001</v>
      </c>
      <c r="BF27" s="55">
        <v>1258.973</v>
      </c>
      <c r="BG27" s="55">
        <v>61.222999999999999</v>
      </c>
      <c r="BH27" s="55">
        <v>31.036000000000001</v>
      </c>
      <c r="BI27" s="55">
        <v>11.738</v>
      </c>
      <c r="BJ27" s="55">
        <v>2.7330000000000001</v>
      </c>
      <c r="BK27" s="55">
        <v>12.624000000000001</v>
      </c>
      <c r="BL27" s="55">
        <v>3.0920000000000001</v>
      </c>
      <c r="BM27" s="55">
        <v>1177.2860000000001</v>
      </c>
      <c r="BN27" s="55">
        <v>838.822</v>
      </c>
      <c r="BO27" s="55">
        <v>273.94</v>
      </c>
      <c r="BP27" s="55">
        <v>20.03</v>
      </c>
      <c r="BQ27" s="55">
        <v>44.494</v>
      </c>
      <c r="BR27" s="55">
        <v>20.463000000000001</v>
      </c>
      <c r="BS27" s="55">
        <v>247.38</v>
      </c>
      <c r="BT27" s="55">
        <v>15.670999999999999</v>
      </c>
      <c r="BU27" s="55">
        <v>2.5</v>
      </c>
      <c r="BV27" s="55">
        <v>13.17</v>
      </c>
      <c r="BW27" s="55">
        <v>145.71700000000001</v>
      </c>
      <c r="BX27" s="55">
        <v>16.309999999999999</v>
      </c>
      <c r="BY27" s="55">
        <v>129.40700000000001</v>
      </c>
      <c r="BZ27" s="55">
        <v>85.373999999999995</v>
      </c>
      <c r="CA27" s="55">
        <v>5.8970000000000002</v>
      </c>
      <c r="CB27" s="55">
        <v>79.477000000000004</v>
      </c>
      <c r="CC27" s="55">
        <v>0.61799999999999999</v>
      </c>
      <c r="CD27" s="55">
        <v>3903</v>
      </c>
      <c r="CE27" s="55">
        <v>3387.3829999999998</v>
      </c>
      <c r="CF27" s="55">
        <v>97.912999999999997</v>
      </c>
      <c r="CG27" s="55">
        <v>41.088000000000001</v>
      </c>
      <c r="CH27" s="55">
        <v>36.534999999999997</v>
      </c>
      <c r="CI27" s="55">
        <v>3.3570000000000002</v>
      </c>
      <c r="CJ27" s="55">
        <v>10.217000000000001</v>
      </c>
      <c r="CK27" s="55">
        <v>6.7160000000000002</v>
      </c>
      <c r="CL27" s="55">
        <v>3211.5309999999999</v>
      </c>
      <c r="CM27" s="55">
        <v>1583.125</v>
      </c>
      <c r="CN27" s="55">
        <v>339.89</v>
      </c>
      <c r="CO27" s="55">
        <v>206.626</v>
      </c>
      <c r="CP27" s="55">
        <v>1081.8900000000001</v>
      </c>
      <c r="CQ27" s="55">
        <v>77.938999999999993</v>
      </c>
      <c r="CR27" s="55">
        <v>394.358</v>
      </c>
      <c r="CS27" s="55">
        <v>10.74</v>
      </c>
      <c r="CT27" s="55">
        <v>3.2320000000000002</v>
      </c>
      <c r="CU27" s="55">
        <v>7.508</v>
      </c>
      <c r="CV27" s="55">
        <v>167.155</v>
      </c>
      <c r="CW27" s="55">
        <v>48.084000000000003</v>
      </c>
      <c r="CX27" s="55">
        <v>119.071</v>
      </c>
      <c r="CY27" s="55">
        <v>209.08099999999999</v>
      </c>
      <c r="CZ27" s="55">
        <v>44.298000000000002</v>
      </c>
      <c r="DA27" s="55">
        <v>164.78299999999999</v>
      </c>
      <c r="DB27" s="55">
        <v>7.3819999999999997</v>
      </c>
      <c r="DC27" s="55">
        <v>89.802999999999997</v>
      </c>
      <c r="DD27" s="55">
        <v>53.167000000000002</v>
      </c>
      <c r="DE27" s="55">
        <v>5.0410000000000004</v>
      </c>
      <c r="DF27" s="55">
        <v>30.542999999999999</v>
      </c>
      <c r="DG27" s="55">
        <v>1.052</v>
      </c>
      <c r="DH27" s="55">
        <v>1279.923</v>
      </c>
      <c r="DI27" s="55">
        <v>950.20600000000002</v>
      </c>
      <c r="DJ27" s="55">
        <v>47.942</v>
      </c>
      <c r="DK27" s="55">
        <v>25.594000000000001</v>
      </c>
      <c r="DL27" s="55">
        <v>11.815</v>
      </c>
      <c r="DM27" s="55">
        <v>2.847</v>
      </c>
      <c r="DN27" s="55">
        <v>6.8129999999999997</v>
      </c>
      <c r="DO27" s="55">
        <v>0.873</v>
      </c>
      <c r="DP27" s="55">
        <v>877.13400000000001</v>
      </c>
      <c r="DQ27" s="55">
        <v>633.971</v>
      </c>
      <c r="DR27" s="55">
        <v>166.47399999999999</v>
      </c>
      <c r="DS27" s="55">
        <v>34.283999999999999</v>
      </c>
      <c r="DT27" s="55">
        <v>42.405999999999999</v>
      </c>
      <c r="DU27" s="55">
        <v>25.131</v>
      </c>
      <c r="DV27" s="55">
        <v>329.71699999999998</v>
      </c>
      <c r="DW27" s="55">
        <v>18.852</v>
      </c>
      <c r="DX27" s="55">
        <v>4.84</v>
      </c>
      <c r="DY27" s="55">
        <v>14.012</v>
      </c>
      <c r="DZ27" s="55">
        <v>217.12200000000001</v>
      </c>
      <c r="EA27" s="55">
        <v>48.786999999999999</v>
      </c>
      <c r="EB27" s="55">
        <v>168.33500000000001</v>
      </c>
      <c r="EC27" s="55">
        <v>89.025999999999996</v>
      </c>
      <c r="ED27" s="55">
        <v>12.081</v>
      </c>
      <c r="EE27" s="55">
        <v>76.944999999999993</v>
      </c>
      <c r="EF27" s="55">
        <v>4.7160000000000002</v>
      </c>
      <c r="EG27" s="55">
        <v>24.564</v>
      </c>
      <c r="EH27" s="55">
        <v>13.702999999999999</v>
      </c>
      <c r="EI27" s="55">
        <v>1.3</v>
      </c>
      <c r="EJ27" s="55">
        <v>9.5609999999999999</v>
      </c>
      <c r="EK27" s="55">
        <v>0</v>
      </c>
      <c r="EL27" s="55">
        <v>1982.31</v>
      </c>
      <c r="EM27" s="55">
        <v>1644.6780000000001</v>
      </c>
      <c r="EN27" s="55">
        <v>81.369</v>
      </c>
      <c r="EO27" s="55">
        <v>38.438000000000002</v>
      </c>
      <c r="EP27" s="55">
        <v>20.396000000000001</v>
      </c>
      <c r="EQ27" s="55">
        <v>2.859</v>
      </c>
      <c r="ER27" s="55">
        <v>14.994999999999999</v>
      </c>
      <c r="ES27" s="55">
        <v>4.681</v>
      </c>
      <c r="ET27" s="55">
        <v>1533.11</v>
      </c>
      <c r="EU27" s="55">
        <v>1121.077</v>
      </c>
      <c r="EV27" s="55">
        <v>322.71300000000002</v>
      </c>
      <c r="EW27" s="55">
        <v>32.354999999999997</v>
      </c>
      <c r="EX27" s="55">
        <v>56.966000000000001</v>
      </c>
      <c r="EY27" s="55">
        <v>30.199000000000002</v>
      </c>
      <c r="EZ27" s="55">
        <v>337.63200000000001</v>
      </c>
      <c r="FA27" s="55">
        <v>20.201000000000001</v>
      </c>
      <c r="FB27" s="55">
        <v>2.5</v>
      </c>
      <c r="FC27" s="55">
        <v>17.701000000000001</v>
      </c>
      <c r="FD27" s="55">
        <v>211.405</v>
      </c>
      <c r="FE27" s="55">
        <v>29.048999999999999</v>
      </c>
      <c r="FF27" s="55">
        <v>182.35599999999999</v>
      </c>
      <c r="FG27" s="55">
        <v>103.634</v>
      </c>
      <c r="FH27" s="55">
        <v>7.2210000000000001</v>
      </c>
      <c r="FI27" s="55">
        <v>96.412999999999997</v>
      </c>
      <c r="FJ27" s="55">
        <v>2.3929999999999998</v>
      </c>
      <c r="FK27" s="55">
        <v>6.8920000000000003</v>
      </c>
      <c r="FL27" s="55">
        <v>4.3579999999999997</v>
      </c>
      <c r="FM27" s="55">
        <v>0.63900000000000001</v>
      </c>
      <c r="FN27" s="55">
        <v>1.8939999999999999</v>
      </c>
      <c r="FO27" s="55">
        <v>0</v>
      </c>
      <c r="FP27" s="55">
        <v>7165.2330000000002</v>
      </c>
      <c r="FQ27" s="55">
        <v>5982.2669999999998</v>
      </c>
      <c r="FR27" s="55">
        <v>227.22300000000001</v>
      </c>
      <c r="FS27" s="55">
        <v>105.12</v>
      </c>
      <c r="FT27" s="55">
        <v>68.745999999999995</v>
      </c>
      <c r="FU27" s="55">
        <v>9.0619999999999994</v>
      </c>
      <c r="FV27" s="55">
        <v>32.024999999999999</v>
      </c>
      <c r="FW27" s="55">
        <v>12.27</v>
      </c>
      <c r="FX27" s="55">
        <v>5621.7749999999996</v>
      </c>
      <c r="FY27" s="55">
        <v>3338.172</v>
      </c>
      <c r="FZ27" s="55">
        <v>829.07600000000002</v>
      </c>
      <c r="GA27" s="55">
        <v>273.26499999999999</v>
      </c>
      <c r="GB27" s="55">
        <v>1181.2619999999999</v>
      </c>
      <c r="GC27" s="55">
        <v>133.27000000000001</v>
      </c>
      <c r="GD27" s="55">
        <v>1061.7070000000001</v>
      </c>
      <c r="GE27" s="55">
        <v>49.792999999999999</v>
      </c>
      <c r="GF27" s="55">
        <v>10.573</v>
      </c>
      <c r="GG27" s="55">
        <v>39.22</v>
      </c>
      <c r="GH27" s="55">
        <v>595.68200000000002</v>
      </c>
      <c r="GI27" s="55">
        <v>125.92</v>
      </c>
      <c r="GJ27" s="55">
        <v>469.762</v>
      </c>
      <c r="GK27" s="55">
        <v>401.74099999999999</v>
      </c>
      <c r="GL27" s="55">
        <v>63.6</v>
      </c>
      <c r="GM27" s="55">
        <v>338.14100000000002</v>
      </c>
      <c r="GN27" s="55">
        <v>14.491</v>
      </c>
      <c r="GO27" s="55">
        <v>121.259</v>
      </c>
      <c r="GP27" s="55">
        <v>71.228999999999999</v>
      </c>
      <c r="GQ27" s="55">
        <v>6.98</v>
      </c>
      <c r="GR27" s="55">
        <v>41.997999999999998</v>
      </c>
      <c r="GS27" s="55">
        <v>1.052</v>
      </c>
    </row>
    <row r="28" spans="1:201">
      <c r="A28" s="9">
        <v>43800</v>
      </c>
      <c r="B28" s="55">
        <v>4512.5110000000004</v>
      </c>
      <c r="C28" s="55">
        <v>3878.5079999999998</v>
      </c>
      <c r="D28" s="55">
        <v>116.187</v>
      </c>
      <c r="E28" s="55">
        <v>51.79</v>
      </c>
      <c r="F28" s="55">
        <v>42.12</v>
      </c>
      <c r="G28" s="55">
        <v>3.4830000000000001</v>
      </c>
      <c r="H28" s="55">
        <v>9.74</v>
      </c>
      <c r="I28" s="55">
        <v>9.0530000000000008</v>
      </c>
      <c r="J28" s="55">
        <v>3686.56</v>
      </c>
      <c r="K28" s="55">
        <v>1911.3320000000001</v>
      </c>
      <c r="L28" s="55">
        <v>409.28800000000001</v>
      </c>
      <c r="M28" s="55">
        <v>248.91499999999999</v>
      </c>
      <c r="N28" s="55">
        <v>1117.0250000000001</v>
      </c>
      <c r="O28" s="55">
        <v>75.762</v>
      </c>
      <c r="P28" s="55">
        <v>536.95000000000005</v>
      </c>
      <c r="Q28" s="55">
        <v>10.808999999999999</v>
      </c>
      <c r="R28" s="55">
        <v>3.07</v>
      </c>
      <c r="S28" s="55">
        <v>7.7389999999999999</v>
      </c>
      <c r="T28" s="55">
        <v>279.23500000000001</v>
      </c>
      <c r="U28" s="55">
        <v>78.748000000000005</v>
      </c>
      <c r="V28" s="55">
        <v>200.48699999999999</v>
      </c>
      <c r="W28" s="55">
        <v>234.50299999999999</v>
      </c>
      <c r="X28" s="55">
        <v>42.283999999999999</v>
      </c>
      <c r="Y28" s="55">
        <v>192.22</v>
      </c>
      <c r="Z28" s="55">
        <v>12.401999999999999</v>
      </c>
      <c r="AA28" s="55">
        <v>97.052999999999997</v>
      </c>
      <c r="AB28" s="55">
        <v>58.725000000000001</v>
      </c>
      <c r="AC28" s="55">
        <v>4.07</v>
      </c>
      <c r="AD28" s="55">
        <v>30.652000000000001</v>
      </c>
      <c r="AE28" s="55">
        <v>3.6059999999999999</v>
      </c>
      <c r="AF28" s="55">
        <v>1160.655</v>
      </c>
      <c r="AG28" s="55">
        <v>878.13</v>
      </c>
      <c r="AH28" s="55">
        <v>37.228999999999999</v>
      </c>
      <c r="AI28" s="55">
        <v>15.821</v>
      </c>
      <c r="AJ28" s="55">
        <v>9.9280000000000008</v>
      </c>
      <c r="AK28" s="55">
        <v>2.3260000000000001</v>
      </c>
      <c r="AL28" s="55">
        <v>7.5430000000000001</v>
      </c>
      <c r="AM28" s="55">
        <v>1.611</v>
      </c>
      <c r="AN28" s="55">
        <v>823.70899999999995</v>
      </c>
      <c r="AO28" s="55">
        <v>597.40599999999995</v>
      </c>
      <c r="AP28" s="55">
        <v>167.749</v>
      </c>
      <c r="AQ28" s="55">
        <v>27.724</v>
      </c>
      <c r="AR28" s="55">
        <v>30.83</v>
      </c>
      <c r="AS28" s="55">
        <v>17.193000000000001</v>
      </c>
      <c r="AT28" s="55">
        <v>282.52499999999998</v>
      </c>
      <c r="AU28" s="55">
        <v>14.566000000000001</v>
      </c>
      <c r="AV28" s="55">
        <v>2.7770000000000001</v>
      </c>
      <c r="AW28" s="55">
        <v>11.789</v>
      </c>
      <c r="AX28" s="55">
        <v>182.93199999999999</v>
      </c>
      <c r="AY28" s="55">
        <v>35.802999999999997</v>
      </c>
      <c r="AZ28" s="55">
        <v>147.12899999999999</v>
      </c>
      <c r="BA28" s="55">
        <v>82.039000000000001</v>
      </c>
      <c r="BB28" s="55">
        <v>11.792</v>
      </c>
      <c r="BC28" s="55">
        <v>70.247</v>
      </c>
      <c r="BD28" s="55">
        <v>2.988</v>
      </c>
      <c r="BE28" s="55">
        <v>1512.35</v>
      </c>
      <c r="BF28" s="55">
        <v>1256.826</v>
      </c>
      <c r="BG28" s="55">
        <v>53.39</v>
      </c>
      <c r="BH28" s="55">
        <v>25.617999999999999</v>
      </c>
      <c r="BI28" s="55">
        <v>15.151</v>
      </c>
      <c r="BJ28" s="55">
        <v>1.8260000000000001</v>
      </c>
      <c r="BK28" s="55">
        <v>9.7769999999999992</v>
      </c>
      <c r="BL28" s="55">
        <v>1.018</v>
      </c>
      <c r="BM28" s="55">
        <v>1180.8340000000001</v>
      </c>
      <c r="BN28" s="55">
        <v>831.06500000000005</v>
      </c>
      <c r="BO28" s="55">
        <v>284.49400000000003</v>
      </c>
      <c r="BP28" s="55">
        <v>25.984999999999999</v>
      </c>
      <c r="BQ28" s="55">
        <v>39.290999999999997</v>
      </c>
      <c r="BR28" s="55">
        <v>22.602</v>
      </c>
      <c r="BS28" s="55">
        <v>255.524</v>
      </c>
      <c r="BT28" s="55">
        <v>13.138999999999999</v>
      </c>
      <c r="BU28" s="55">
        <v>0.5</v>
      </c>
      <c r="BV28" s="55">
        <v>12.638</v>
      </c>
      <c r="BW28" s="55">
        <v>151.01300000000001</v>
      </c>
      <c r="BX28" s="55">
        <v>22.405999999999999</v>
      </c>
      <c r="BY28" s="55">
        <v>128.607</v>
      </c>
      <c r="BZ28" s="55">
        <v>88.227999999999994</v>
      </c>
      <c r="CA28" s="55">
        <v>5.7119999999999997</v>
      </c>
      <c r="CB28" s="55">
        <v>82.516000000000005</v>
      </c>
      <c r="CC28" s="55">
        <v>3.145</v>
      </c>
      <c r="CD28" s="55">
        <v>3928.3760000000002</v>
      </c>
      <c r="CE28" s="55">
        <v>3437.5729999999999</v>
      </c>
      <c r="CF28" s="55">
        <v>98.707999999999998</v>
      </c>
      <c r="CG28" s="55">
        <v>46.54</v>
      </c>
      <c r="CH28" s="55">
        <v>34.972999999999999</v>
      </c>
      <c r="CI28" s="55">
        <v>3.1349999999999998</v>
      </c>
      <c r="CJ28" s="55">
        <v>7.1289999999999996</v>
      </c>
      <c r="CK28" s="55">
        <v>6.93</v>
      </c>
      <c r="CL28" s="55">
        <v>3273.6819999999998</v>
      </c>
      <c r="CM28" s="55">
        <v>1601.7339999999999</v>
      </c>
      <c r="CN28" s="55">
        <v>353.57299999999998</v>
      </c>
      <c r="CO28" s="55">
        <v>228.73699999999999</v>
      </c>
      <c r="CP28" s="55">
        <v>1089.6400000000001</v>
      </c>
      <c r="CQ28" s="55">
        <v>65.183000000000007</v>
      </c>
      <c r="CR28" s="55">
        <v>393.75</v>
      </c>
      <c r="CS28" s="55">
        <v>7.5709999999999997</v>
      </c>
      <c r="CT28" s="55">
        <v>2.359</v>
      </c>
      <c r="CU28" s="55">
        <v>5.2119999999999997</v>
      </c>
      <c r="CV28" s="55">
        <v>173.85599999999999</v>
      </c>
      <c r="CW28" s="55">
        <v>53.616</v>
      </c>
      <c r="CX28" s="55">
        <v>120.239</v>
      </c>
      <c r="CY28" s="55">
        <v>203.92</v>
      </c>
      <c r="CZ28" s="55">
        <v>37.871000000000002</v>
      </c>
      <c r="DA28" s="55">
        <v>166.05</v>
      </c>
      <c r="DB28" s="55">
        <v>8.4030000000000005</v>
      </c>
      <c r="DC28" s="55">
        <v>73.953000000000003</v>
      </c>
      <c r="DD28" s="55">
        <v>42.866999999999997</v>
      </c>
      <c r="DE28" s="55">
        <v>1.9339999999999999</v>
      </c>
      <c r="DF28" s="55">
        <v>26.398</v>
      </c>
      <c r="DG28" s="55">
        <v>2.7530000000000001</v>
      </c>
      <c r="DH28" s="55">
        <v>1278.654</v>
      </c>
      <c r="DI28" s="55">
        <v>936.23599999999999</v>
      </c>
      <c r="DJ28" s="55">
        <v>39.338999999999999</v>
      </c>
      <c r="DK28" s="55">
        <v>16.172000000000001</v>
      </c>
      <c r="DL28" s="55">
        <v>11.092000000000001</v>
      </c>
      <c r="DM28" s="55">
        <v>2.4540000000000002</v>
      </c>
      <c r="DN28" s="55">
        <v>7.4080000000000004</v>
      </c>
      <c r="DO28" s="55">
        <v>2.214</v>
      </c>
      <c r="DP28" s="55">
        <v>876.7</v>
      </c>
      <c r="DQ28" s="55">
        <v>629.88900000000001</v>
      </c>
      <c r="DR28" s="55">
        <v>171.01900000000001</v>
      </c>
      <c r="DS28" s="55">
        <v>35.594999999999999</v>
      </c>
      <c r="DT28" s="55">
        <v>40.197000000000003</v>
      </c>
      <c r="DU28" s="55">
        <v>20.196999999999999</v>
      </c>
      <c r="DV28" s="55">
        <v>342.41800000000001</v>
      </c>
      <c r="DW28" s="55">
        <v>14.596</v>
      </c>
      <c r="DX28" s="55">
        <v>3.4870000000000001</v>
      </c>
      <c r="DY28" s="55">
        <v>11.108000000000001</v>
      </c>
      <c r="DZ28" s="55">
        <v>222.851</v>
      </c>
      <c r="EA28" s="55">
        <v>47.387999999999998</v>
      </c>
      <c r="EB28" s="55">
        <v>175.46299999999999</v>
      </c>
      <c r="EC28" s="55">
        <v>99.760999999999996</v>
      </c>
      <c r="ED28" s="55">
        <v>15.044</v>
      </c>
      <c r="EE28" s="55">
        <v>84.716999999999999</v>
      </c>
      <c r="EF28" s="55">
        <v>5.21</v>
      </c>
      <c r="EG28" s="55">
        <v>20.768999999999998</v>
      </c>
      <c r="EH28" s="55">
        <v>14.458</v>
      </c>
      <c r="EI28" s="55">
        <v>1.6879999999999999</v>
      </c>
      <c r="EJ28" s="55">
        <v>3.7709999999999999</v>
      </c>
      <c r="EK28" s="55">
        <v>0.85299999999999998</v>
      </c>
      <c r="EL28" s="55">
        <v>1978.4860000000001</v>
      </c>
      <c r="EM28" s="55">
        <v>1639.6559999999999</v>
      </c>
      <c r="EN28" s="55">
        <v>68.759</v>
      </c>
      <c r="EO28" s="55">
        <v>30.516999999999999</v>
      </c>
      <c r="EP28" s="55">
        <v>21.134</v>
      </c>
      <c r="EQ28" s="55">
        <v>2.0459999999999998</v>
      </c>
      <c r="ER28" s="55">
        <v>12.523999999999999</v>
      </c>
      <c r="ES28" s="55">
        <v>2.5379999999999998</v>
      </c>
      <c r="ET28" s="55">
        <v>1540.72</v>
      </c>
      <c r="EU28" s="55">
        <v>1108.1790000000001</v>
      </c>
      <c r="EV28" s="55">
        <v>336.94</v>
      </c>
      <c r="EW28" s="55">
        <v>38.292999999999999</v>
      </c>
      <c r="EX28" s="55">
        <v>57.308</v>
      </c>
      <c r="EY28" s="55">
        <v>30.177</v>
      </c>
      <c r="EZ28" s="55">
        <v>338.83</v>
      </c>
      <c r="FA28" s="55">
        <v>16.347000000000001</v>
      </c>
      <c r="FB28" s="55">
        <v>0.5</v>
      </c>
      <c r="FC28" s="55">
        <v>15.847</v>
      </c>
      <c r="FD28" s="55">
        <v>216.47300000000001</v>
      </c>
      <c r="FE28" s="55">
        <v>35.953000000000003</v>
      </c>
      <c r="FF28" s="55">
        <v>180.52099999999999</v>
      </c>
      <c r="FG28" s="55">
        <v>101.089</v>
      </c>
      <c r="FH28" s="55">
        <v>6.8739999999999997</v>
      </c>
      <c r="FI28" s="55">
        <v>94.215000000000003</v>
      </c>
      <c r="FJ28" s="55">
        <v>4.9219999999999997</v>
      </c>
      <c r="FK28" s="55">
        <v>2.331</v>
      </c>
      <c r="FL28" s="55">
        <v>1.4</v>
      </c>
      <c r="FM28" s="55">
        <v>0.44700000000000001</v>
      </c>
      <c r="FN28" s="55">
        <v>0.48399999999999999</v>
      </c>
      <c r="FO28" s="55">
        <v>0</v>
      </c>
      <c r="FP28" s="55">
        <v>7185.5169999999998</v>
      </c>
      <c r="FQ28" s="55">
        <v>6013.4650000000001</v>
      </c>
      <c r="FR28" s="55">
        <v>206.80500000000001</v>
      </c>
      <c r="FS28" s="55">
        <v>93.228999999999999</v>
      </c>
      <c r="FT28" s="55">
        <v>67.198999999999998</v>
      </c>
      <c r="FU28" s="55">
        <v>7.6349999999999998</v>
      </c>
      <c r="FV28" s="55">
        <v>27.06</v>
      </c>
      <c r="FW28" s="55">
        <v>11.682</v>
      </c>
      <c r="FX28" s="55">
        <v>5691.1030000000001</v>
      </c>
      <c r="FY28" s="55">
        <v>3339.8020000000001</v>
      </c>
      <c r="FZ28" s="55">
        <v>861.53099999999995</v>
      </c>
      <c r="GA28" s="55">
        <v>302.62400000000002</v>
      </c>
      <c r="GB28" s="55">
        <v>1187.145</v>
      </c>
      <c r="GC28" s="55">
        <v>115.557</v>
      </c>
      <c r="GD28" s="55">
        <v>1074.999</v>
      </c>
      <c r="GE28" s="55">
        <v>38.512999999999998</v>
      </c>
      <c r="GF28" s="55">
        <v>6.3460000000000001</v>
      </c>
      <c r="GG28" s="55">
        <v>32.167000000000002</v>
      </c>
      <c r="GH28" s="55">
        <v>613.17999999999995</v>
      </c>
      <c r="GI28" s="55">
        <v>136.95699999999999</v>
      </c>
      <c r="GJ28" s="55">
        <v>476.22300000000001</v>
      </c>
      <c r="GK28" s="55">
        <v>404.77</v>
      </c>
      <c r="GL28" s="55">
        <v>59.787999999999997</v>
      </c>
      <c r="GM28" s="55">
        <v>344.98200000000003</v>
      </c>
      <c r="GN28" s="55">
        <v>18.535</v>
      </c>
      <c r="GO28" s="55">
        <v>97.052999999999997</v>
      </c>
      <c r="GP28" s="55">
        <v>58.725000000000001</v>
      </c>
      <c r="GQ28" s="55">
        <v>4.07</v>
      </c>
      <c r="GR28" s="55">
        <v>30.652000000000001</v>
      </c>
      <c r="GS28" s="55">
        <v>3.6059999999999999</v>
      </c>
    </row>
    <row r="29" spans="1:201">
      <c r="A29" s="9">
        <v>43891</v>
      </c>
      <c r="B29" s="55">
        <v>4536.4030000000002</v>
      </c>
      <c r="C29" s="55">
        <v>3935.3760000000002</v>
      </c>
      <c r="D29" s="55">
        <v>155.595</v>
      </c>
      <c r="E29" s="55">
        <v>62.511000000000003</v>
      </c>
      <c r="F29" s="55">
        <v>53.616999999999997</v>
      </c>
      <c r="G29" s="55">
        <v>8.2620000000000005</v>
      </c>
      <c r="H29" s="55">
        <v>16.724</v>
      </c>
      <c r="I29" s="55">
        <v>14.481</v>
      </c>
      <c r="J29" s="55">
        <v>3704.5030000000002</v>
      </c>
      <c r="K29" s="55">
        <v>1904.8</v>
      </c>
      <c r="L29" s="55">
        <v>419.61799999999999</v>
      </c>
      <c r="M29" s="55">
        <v>245.834</v>
      </c>
      <c r="N29" s="55">
        <v>1134.251</v>
      </c>
      <c r="O29" s="55">
        <v>75.278000000000006</v>
      </c>
      <c r="P29" s="55">
        <v>494.77</v>
      </c>
      <c r="Q29" s="55">
        <v>12.122</v>
      </c>
      <c r="R29" s="55">
        <v>3.3849999999999998</v>
      </c>
      <c r="S29" s="55">
        <v>8.7370000000000001</v>
      </c>
      <c r="T29" s="55">
        <v>261.44</v>
      </c>
      <c r="U29" s="55">
        <v>63.93</v>
      </c>
      <c r="V29" s="55">
        <v>197.51</v>
      </c>
      <c r="W29" s="55">
        <v>216.44</v>
      </c>
      <c r="X29" s="55">
        <v>47.39</v>
      </c>
      <c r="Y29" s="55">
        <v>169.05</v>
      </c>
      <c r="Z29" s="55">
        <v>4.7679999999999998</v>
      </c>
      <c r="AA29" s="55">
        <v>106.25700000000001</v>
      </c>
      <c r="AB29" s="55">
        <v>59.844000000000001</v>
      </c>
      <c r="AC29" s="55">
        <v>5.7089999999999996</v>
      </c>
      <c r="AD29" s="55">
        <v>37.884</v>
      </c>
      <c r="AE29" s="55">
        <v>2.819</v>
      </c>
      <c r="AF29" s="55">
        <v>1167.9010000000001</v>
      </c>
      <c r="AG29" s="55">
        <v>890.78499999999997</v>
      </c>
      <c r="AH29" s="55">
        <v>45.604999999999997</v>
      </c>
      <c r="AI29" s="55">
        <v>24.129000000000001</v>
      </c>
      <c r="AJ29" s="55">
        <v>10.734999999999999</v>
      </c>
      <c r="AK29" s="55">
        <v>1.6060000000000001</v>
      </c>
      <c r="AL29" s="55">
        <v>6.7549999999999999</v>
      </c>
      <c r="AM29" s="55">
        <v>2.38</v>
      </c>
      <c r="AN29" s="55">
        <v>825.82399999999996</v>
      </c>
      <c r="AO29" s="55">
        <v>596.202</v>
      </c>
      <c r="AP29" s="55">
        <v>171.90700000000001</v>
      </c>
      <c r="AQ29" s="55">
        <v>25.44</v>
      </c>
      <c r="AR29" s="55">
        <v>32.276000000000003</v>
      </c>
      <c r="AS29" s="55">
        <v>19.356000000000002</v>
      </c>
      <c r="AT29" s="55">
        <v>277.11599999999999</v>
      </c>
      <c r="AU29" s="55">
        <v>16.837</v>
      </c>
      <c r="AV29" s="55">
        <v>5.2670000000000003</v>
      </c>
      <c r="AW29" s="55">
        <v>11.57</v>
      </c>
      <c r="AX29" s="55">
        <v>181.571</v>
      </c>
      <c r="AY29" s="55">
        <v>41.322000000000003</v>
      </c>
      <c r="AZ29" s="55">
        <v>140.24799999999999</v>
      </c>
      <c r="BA29" s="55">
        <v>75.671999999999997</v>
      </c>
      <c r="BB29" s="55">
        <v>10.505000000000001</v>
      </c>
      <c r="BC29" s="55">
        <v>65.167000000000002</v>
      </c>
      <c r="BD29" s="55">
        <v>3.0369999999999999</v>
      </c>
      <c r="BE29" s="55">
        <v>1514.7360000000001</v>
      </c>
      <c r="BF29" s="55">
        <v>1266.377</v>
      </c>
      <c r="BG29" s="55">
        <v>53.5</v>
      </c>
      <c r="BH29" s="55">
        <v>27.163</v>
      </c>
      <c r="BI29" s="55">
        <v>11.452999999999999</v>
      </c>
      <c r="BJ29" s="55">
        <v>2.351</v>
      </c>
      <c r="BK29" s="55">
        <v>10.1</v>
      </c>
      <c r="BL29" s="55">
        <v>2.4329999999999998</v>
      </c>
      <c r="BM29" s="55">
        <v>1193.4590000000001</v>
      </c>
      <c r="BN29" s="55">
        <v>864.72400000000005</v>
      </c>
      <c r="BO29" s="55">
        <v>269.62799999999999</v>
      </c>
      <c r="BP29" s="55">
        <v>22.117999999999999</v>
      </c>
      <c r="BQ29" s="55">
        <v>36.988</v>
      </c>
      <c r="BR29" s="55">
        <v>19.417999999999999</v>
      </c>
      <c r="BS29" s="55">
        <v>248.35900000000001</v>
      </c>
      <c r="BT29" s="55">
        <v>18.716999999999999</v>
      </c>
      <c r="BU29" s="55">
        <v>1.7909999999999999</v>
      </c>
      <c r="BV29" s="55">
        <v>16.927</v>
      </c>
      <c r="BW29" s="55">
        <v>134.65799999999999</v>
      </c>
      <c r="BX29" s="55">
        <v>15.689</v>
      </c>
      <c r="BY29" s="55">
        <v>118.96899999999999</v>
      </c>
      <c r="BZ29" s="55">
        <v>94.067999999999998</v>
      </c>
      <c r="CA29" s="55">
        <v>3.242</v>
      </c>
      <c r="CB29" s="55">
        <v>90.825999999999993</v>
      </c>
      <c r="CC29" s="55">
        <v>0.91600000000000004</v>
      </c>
      <c r="CD29" s="55">
        <v>3946.9290000000001</v>
      </c>
      <c r="CE29" s="55">
        <v>3478.2640000000001</v>
      </c>
      <c r="CF29" s="55">
        <v>136.60400000000001</v>
      </c>
      <c r="CG29" s="55">
        <v>54.970999999999997</v>
      </c>
      <c r="CH29" s="55">
        <v>44.808</v>
      </c>
      <c r="CI29" s="55">
        <v>7.516</v>
      </c>
      <c r="CJ29" s="55">
        <v>15.242000000000001</v>
      </c>
      <c r="CK29" s="55">
        <v>14.068</v>
      </c>
      <c r="CL29" s="55">
        <v>3274.2959999999998</v>
      </c>
      <c r="CM29" s="55">
        <v>1582.7329999999999</v>
      </c>
      <c r="CN29" s="55">
        <v>357.50900000000001</v>
      </c>
      <c r="CO29" s="55">
        <v>222.19499999999999</v>
      </c>
      <c r="CP29" s="55">
        <v>1111.8589999999999</v>
      </c>
      <c r="CQ29" s="55">
        <v>67.364000000000004</v>
      </c>
      <c r="CR29" s="55">
        <v>362.40800000000002</v>
      </c>
      <c r="CS29" s="55">
        <v>7.7430000000000003</v>
      </c>
      <c r="CT29" s="55">
        <v>2.419</v>
      </c>
      <c r="CU29" s="55">
        <v>5.3239999999999998</v>
      </c>
      <c r="CV29" s="55">
        <v>160.74700000000001</v>
      </c>
      <c r="CW29" s="55">
        <v>39.011000000000003</v>
      </c>
      <c r="CX29" s="55">
        <v>121.736</v>
      </c>
      <c r="CY29" s="55">
        <v>189.95500000000001</v>
      </c>
      <c r="CZ29" s="55">
        <v>42.72</v>
      </c>
      <c r="DA29" s="55">
        <v>147.23500000000001</v>
      </c>
      <c r="DB29" s="55">
        <v>3.9630000000000001</v>
      </c>
      <c r="DC29" s="55">
        <v>85.706000000000003</v>
      </c>
      <c r="DD29" s="55">
        <v>47.973999999999997</v>
      </c>
      <c r="DE29" s="55">
        <v>3.2330000000000001</v>
      </c>
      <c r="DF29" s="55">
        <v>32.012999999999998</v>
      </c>
      <c r="DG29" s="55">
        <v>2.4860000000000002</v>
      </c>
      <c r="DH29" s="55">
        <v>1278.2470000000001</v>
      </c>
      <c r="DI29" s="55">
        <v>949.25599999999997</v>
      </c>
      <c r="DJ29" s="55">
        <v>52.043999999999997</v>
      </c>
      <c r="DK29" s="55">
        <v>26.289000000000001</v>
      </c>
      <c r="DL29" s="55">
        <v>15.428000000000001</v>
      </c>
      <c r="DM29" s="55">
        <v>2.0569999999999999</v>
      </c>
      <c r="DN29" s="55">
        <v>7.2229999999999999</v>
      </c>
      <c r="DO29" s="55">
        <v>1.0469999999999999</v>
      </c>
      <c r="DP29" s="55">
        <v>876.904</v>
      </c>
      <c r="DQ29" s="55">
        <v>630.25900000000001</v>
      </c>
      <c r="DR29" s="55">
        <v>172.97800000000001</v>
      </c>
      <c r="DS29" s="55">
        <v>33.683999999999997</v>
      </c>
      <c r="DT29" s="55">
        <v>39.982999999999997</v>
      </c>
      <c r="DU29" s="55">
        <v>20.308</v>
      </c>
      <c r="DV29" s="55">
        <v>328.99099999999999</v>
      </c>
      <c r="DW29" s="55">
        <v>18.452000000000002</v>
      </c>
      <c r="DX29" s="55">
        <v>6.2329999999999997</v>
      </c>
      <c r="DY29" s="55">
        <v>12.22</v>
      </c>
      <c r="DZ29" s="55">
        <v>221.048</v>
      </c>
      <c r="EA29" s="55">
        <v>54.734999999999999</v>
      </c>
      <c r="EB29" s="55">
        <v>166.31299999999999</v>
      </c>
      <c r="EC29" s="55">
        <v>86.596999999999994</v>
      </c>
      <c r="ED29" s="55">
        <v>14.43</v>
      </c>
      <c r="EE29" s="55">
        <v>72.167000000000002</v>
      </c>
      <c r="EF29" s="55">
        <v>2.8940000000000001</v>
      </c>
      <c r="EG29" s="55">
        <v>20.216999999999999</v>
      </c>
      <c r="EH29" s="55">
        <v>11.871</v>
      </c>
      <c r="EI29" s="55">
        <v>2.476</v>
      </c>
      <c r="EJ29" s="55">
        <v>5.87</v>
      </c>
      <c r="EK29" s="55">
        <v>0</v>
      </c>
      <c r="EL29" s="55">
        <v>1993.864</v>
      </c>
      <c r="EM29" s="55">
        <v>1665.0170000000001</v>
      </c>
      <c r="EN29" s="55">
        <v>66.051000000000002</v>
      </c>
      <c r="EO29" s="55">
        <v>32.542999999999999</v>
      </c>
      <c r="EP29" s="55">
        <v>15.569000000000001</v>
      </c>
      <c r="EQ29" s="55">
        <v>2.645</v>
      </c>
      <c r="ER29" s="55">
        <v>11.115</v>
      </c>
      <c r="ES29" s="55">
        <v>4.1779999999999999</v>
      </c>
      <c r="ET29" s="55">
        <v>1572.587</v>
      </c>
      <c r="EU29" s="55">
        <v>1152.7329999999999</v>
      </c>
      <c r="EV29" s="55">
        <v>330.66500000000002</v>
      </c>
      <c r="EW29" s="55">
        <v>37.514000000000003</v>
      </c>
      <c r="EX29" s="55">
        <v>51.673999999999999</v>
      </c>
      <c r="EY29" s="55">
        <v>26.38</v>
      </c>
      <c r="EZ29" s="55">
        <v>328.84699999999998</v>
      </c>
      <c r="FA29" s="55">
        <v>21.481000000000002</v>
      </c>
      <c r="FB29" s="55">
        <v>1.7909999999999999</v>
      </c>
      <c r="FC29" s="55">
        <v>19.690999999999999</v>
      </c>
      <c r="FD29" s="55">
        <v>195.874</v>
      </c>
      <c r="FE29" s="55">
        <v>27.196000000000002</v>
      </c>
      <c r="FF29" s="55">
        <v>168.67699999999999</v>
      </c>
      <c r="FG29" s="55">
        <v>109.629</v>
      </c>
      <c r="FH29" s="55">
        <v>3.988</v>
      </c>
      <c r="FI29" s="55">
        <v>105.64100000000001</v>
      </c>
      <c r="FJ29" s="55">
        <v>1.863</v>
      </c>
      <c r="FK29" s="55">
        <v>0.33300000000000002</v>
      </c>
      <c r="FL29" s="55">
        <v>0</v>
      </c>
      <c r="FM29" s="55">
        <v>0</v>
      </c>
      <c r="FN29" s="55">
        <v>0</v>
      </c>
      <c r="FO29" s="55">
        <v>0.33300000000000002</v>
      </c>
      <c r="FP29" s="55">
        <v>7219.04</v>
      </c>
      <c r="FQ29" s="55">
        <v>6092.5379999999996</v>
      </c>
      <c r="FR29" s="55">
        <v>254.69900000000001</v>
      </c>
      <c r="FS29" s="55">
        <v>113.803</v>
      </c>
      <c r="FT29" s="55">
        <v>75.805000000000007</v>
      </c>
      <c r="FU29" s="55">
        <v>12.218</v>
      </c>
      <c r="FV29" s="55">
        <v>33.579000000000001</v>
      </c>
      <c r="FW29" s="55">
        <v>19.294</v>
      </c>
      <c r="FX29" s="55">
        <v>5723.7870000000003</v>
      </c>
      <c r="FY29" s="55">
        <v>3365.7260000000001</v>
      </c>
      <c r="FZ29" s="55">
        <v>861.15200000000004</v>
      </c>
      <c r="GA29" s="55">
        <v>293.392</v>
      </c>
      <c r="GB29" s="55">
        <v>1203.5160000000001</v>
      </c>
      <c r="GC29" s="55">
        <v>114.05200000000001</v>
      </c>
      <c r="GD29" s="55">
        <v>1020.245</v>
      </c>
      <c r="GE29" s="55">
        <v>47.676000000000002</v>
      </c>
      <c r="GF29" s="55">
        <v>10.442</v>
      </c>
      <c r="GG29" s="55">
        <v>37.234999999999999</v>
      </c>
      <c r="GH29" s="55">
        <v>577.66899999999998</v>
      </c>
      <c r="GI29" s="55">
        <v>120.94199999999999</v>
      </c>
      <c r="GJ29" s="55">
        <v>456.72699999999998</v>
      </c>
      <c r="GK29" s="55">
        <v>386.18</v>
      </c>
      <c r="GL29" s="55">
        <v>61.137</v>
      </c>
      <c r="GM29" s="55">
        <v>325.04300000000001</v>
      </c>
      <c r="GN29" s="55">
        <v>8.7210000000000001</v>
      </c>
      <c r="GO29" s="55">
        <v>106.25700000000001</v>
      </c>
      <c r="GP29" s="55">
        <v>59.844000000000001</v>
      </c>
      <c r="GQ29" s="55">
        <v>5.7089999999999996</v>
      </c>
      <c r="GR29" s="55">
        <v>37.884</v>
      </c>
      <c r="GS29" s="55">
        <v>2.819</v>
      </c>
    </row>
    <row r="30" spans="1:201">
      <c r="A30" s="9">
        <v>43983</v>
      </c>
      <c r="B30" s="55">
        <v>4566.6440000000002</v>
      </c>
      <c r="C30" s="55">
        <v>3954.9450000000002</v>
      </c>
      <c r="D30" s="55">
        <v>224.608</v>
      </c>
      <c r="E30" s="55">
        <v>91.784000000000006</v>
      </c>
      <c r="F30" s="55">
        <v>71.599000000000004</v>
      </c>
      <c r="G30" s="55">
        <v>13.794</v>
      </c>
      <c r="H30" s="55">
        <v>28.076000000000001</v>
      </c>
      <c r="I30" s="55">
        <v>19.356000000000002</v>
      </c>
      <c r="J30" s="55">
        <v>3646.7829999999999</v>
      </c>
      <c r="K30" s="55">
        <v>1839.077</v>
      </c>
      <c r="L30" s="55">
        <v>420.24400000000003</v>
      </c>
      <c r="M30" s="55">
        <v>231.20400000000001</v>
      </c>
      <c r="N30" s="55">
        <v>1156.258</v>
      </c>
      <c r="O30" s="55">
        <v>83.554000000000002</v>
      </c>
      <c r="P30" s="55">
        <v>502.851</v>
      </c>
      <c r="Q30" s="55">
        <v>17.547999999999998</v>
      </c>
      <c r="R30" s="55">
        <v>3.8820000000000001</v>
      </c>
      <c r="S30" s="55">
        <v>13.664999999999999</v>
      </c>
      <c r="T30" s="55">
        <v>246.59700000000001</v>
      </c>
      <c r="U30" s="55">
        <v>64.603999999999999</v>
      </c>
      <c r="V30" s="55">
        <v>181.99199999999999</v>
      </c>
      <c r="W30" s="55">
        <v>235.518</v>
      </c>
      <c r="X30" s="55">
        <v>50.811999999999998</v>
      </c>
      <c r="Y30" s="55">
        <v>184.70699999999999</v>
      </c>
      <c r="Z30" s="55">
        <v>3.1880000000000002</v>
      </c>
      <c r="AA30" s="55">
        <v>108.848</v>
      </c>
      <c r="AB30" s="55">
        <v>57.244</v>
      </c>
      <c r="AC30" s="55">
        <v>9.6280000000000001</v>
      </c>
      <c r="AD30" s="55">
        <v>39.593000000000004</v>
      </c>
      <c r="AE30" s="55">
        <v>2.383</v>
      </c>
      <c r="AF30" s="55">
        <v>1154.8430000000001</v>
      </c>
      <c r="AG30" s="55">
        <v>890.995</v>
      </c>
      <c r="AH30" s="55">
        <v>68.325999999999993</v>
      </c>
      <c r="AI30" s="55">
        <v>29.553000000000001</v>
      </c>
      <c r="AJ30" s="55">
        <v>19.451000000000001</v>
      </c>
      <c r="AK30" s="55">
        <v>6.569</v>
      </c>
      <c r="AL30" s="55">
        <v>9.8800000000000008</v>
      </c>
      <c r="AM30" s="55">
        <v>2.8730000000000002</v>
      </c>
      <c r="AN30" s="55">
        <v>806.99099999999999</v>
      </c>
      <c r="AO30" s="55">
        <v>578.64</v>
      </c>
      <c r="AP30" s="55">
        <v>179.1</v>
      </c>
      <c r="AQ30" s="55">
        <v>17.753</v>
      </c>
      <c r="AR30" s="55">
        <v>31.498000000000001</v>
      </c>
      <c r="AS30" s="55">
        <v>15.677</v>
      </c>
      <c r="AT30" s="55">
        <v>263.84899999999999</v>
      </c>
      <c r="AU30" s="55">
        <v>17.536000000000001</v>
      </c>
      <c r="AV30" s="55">
        <v>3.1709999999999998</v>
      </c>
      <c r="AW30" s="55">
        <v>14.365</v>
      </c>
      <c r="AX30" s="55">
        <v>171.20699999999999</v>
      </c>
      <c r="AY30" s="55">
        <v>41.487000000000002</v>
      </c>
      <c r="AZ30" s="55">
        <v>129.72</v>
      </c>
      <c r="BA30" s="55">
        <v>74.137</v>
      </c>
      <c r="BB30" s="55">
        <v>10.228</v>
      </c>
      <c r="BC30" s="55">
        <v>63.91</v>
      </c>
      <c r="BD30" s="55">
        <v>0.96799999999999997</v>
      </c>
      <c r="BE30" s="55">
        <v>1519.636</v>
      </c>
      <c r="BF30" s="55">
        <v>1272.8030000000001</v>
      </c>
      <c r="BG30" s="55">
        <v>68.92</v>
      </c>
      <c r="BH30" s="55">
        <v>30.018999999999998</v>
      </c>
      <c r="BI30" s="55">
        <v>14.423</v>
      </c>
      <c r="BJ30" s="55">
        <v>6.0149999999999997</v>
      </c>
      <c r="BK30" s="55">
        <v>16.001000000000001</v>
      </c>
      <c r="BL30" s="55">
        <v>2.4609999999999999</v>
      </c>
      <c r="BM30" s="55">
        <v>1185.056</v>
      </c>
      <c r="BN30" s="55">
        <v>857.27200000000005</v>
      </c>
      <c r="BO30" s="55">
        <v>251.393</v>
      </c>
      <c r="BP30" s="55">
        <v>26.96</v>
      </c>
      <c r="BQ30" s="55">
        <v>49.430999999999997</v>
      </c>
      <c r="BR30" s="55">
        <v>18.827000000000002</v>
      </c>
      <c r="BS30" s="55">
        <v>246.833</v>
      </c>
      <c r="BT30" s="55">
        <v>17.134</v>
      </c>
      <c r="BU30" s="55">
        <v>2.5019999999999998</v>
      </c>
      <c r="BV30" s="55">
        <v>14.632</v>
      </c>
      <c r="BW30" s="55">
        <v>128.36500000000001</v>
      </c>
      <c r="BX30" s="55">
        <v>26.196000000000002</v>
      </c>
      <c r="BY30" s="55">
        <v>102.16800000000001</v>
      </c>
      <c r="BZ30" s="55">
        <v>100.548</v>
      </c>
      <c r="CA30" s="55">
        <v>3.9670000000000001</v>
      </c>
      <c r="CB30" s="55">
        <v>96.581000000000003</v>
      </c>
      <c r="CC30" s="55">
        <v>0.78700000000000003</v>
      </c>
      <c r="CD30" s="55">
        <v>3944.0160000000001</v>
      </c>
      <c r="CE30" s="55">
        <v>3477.1610000000001</v>
      </c>
      <c r="CF30" s="55">
        <v>193.304</v>
      </c>
      <c r="CG30" s="55">
        <v>80.471999999999994</v>
      </c>
      <c r="CH30" s="55">
        <v>59.854999999999997</v>
      </c>
      <c r="CI30" s="55">
        <v>11.451000000000001</v>
      </c>
      <c r="CJ30" s="55">
        <v>24.425000000000001</v>
      </c>
      <c r="CK30" s="55">
        <v>17.102</v>
      </c>
      <c r="CL30" s="55">
        <v>3211.2179999999998</v>
      </c>
      <c r="CM30" s="55">
        <v>1519.1980000000001</v>
      </c>
      <c r="CN30" s="55">
        <v>351.64699999999999</v>
      </c>
      <c r="CO30" s="55">
        <v>213.208</v>
      </c>
      <c r="CP30" s="55">
        <v>1127.165</v>
      </c>
      <c r="CQ30" s="55">
        <v>72.638999999999996</v>
      </c>
      <c r="CR30" s="55">
        <v>358.00599999999997</v>
      </c>
      <c r="CS30" s="55">
        <v>7.35</v>
      </c>
      <c r="CT30" s="55">
        <v>1.8380000000000001</v>
      </c>
      <c r="CU30" s="55">
        <v>5.5119999999999996</v>
      </c>
      <c r="CV30" s="55">
        <v>146.905</v>
      </c>
      <c r="CW30" s="55">
        <v>40.722000000000001</v>
      </c>
      <c r="CX30" s="55">
        <v>106.18300000000001</v>
      </c>
      <c r="CY30" s="55">
        <v>201.47200000000001</v>
      </c>
      <c r="CZ30" s="55">
        <v>44.719000000000001</v>
      </c>
      <c r="DA30" s="55">
        <v>156.75299999999999</v>
      </c>
      <c r="DB30" s="55">
        <v>2.2799999999999998</v>
      </c>
      <c r="DC30" s="55">
        <v>88.501999999999995</v>
      </c>
      <c r="DD30" s="55">
        <v>49.481000000000002</v>
      </c>
      <c r="DE30" s="55">
        <v>5.5250000000000004</v>
      </c>
      <c r="DF30" s="55">
        <v>31.922000000000001</v>
      </c>
      <c r="DG30" s="55">
        <v>1.573</v>
      </c>
      <c r="DH30" s="55">
        <v>1283.4760000000001</v>
      </c>
      <c r="DI30" s="55">
        <v>951.83799999999997</v>
      </c>
      <c r="DJ30" s="55">
        <v>78.406000000000006</v>
      </c>
      <c r="DK30" s="55">
        <v>31.672999999999998</v>
      </c>
      <c r="DL30" s="55">
        <v>24.869</v>
      </c>
      <c r="DM30" s="55">
        <v>6.9359999999999999</v>
      </c>
      <c r="DN30" s="55">
        <v>10.69</v>
      </c>
      <c r="DO30" s="55">
        <v>4.2380000000000004</v>
      </c>
      <c r="DP30" s="55">
        <v>853.50300000000004</v>
      </c>
      <c r="DQ30" s="55">
        <v>603.24800000000005</v>
      </c>
      <c r="DR30" s="55">
        <v>180.00299999999999</v>
      </c>
      <c r="DS30" s="55">
        <v>25.733000000000001</v>
      </c>
      <c r="DT30" s="55">
        <v>44.52</v>
      </c>
      <c r="DU30" s="55">
        <v>19.928999999999998</v>
      </c>
      <c r="DV30" s="55">
        <v>331.63900000000001</v>
      </c>
      <c r="DW30" s="55">
        <v>24.465</v>
      </c>
      <c r="DX30" s="55">
        <v>5.2160000000000002</v>
      </c>
      <c r="DY30" s="55">
        <v>19.25</v>
      </c>
      <c r="DZ30" s="55">
        <v>210.94</v>
      </c>
      <c r="EA30" s="55">
        <v>52.015999999999998</v>
      </c>
      <c r="EB30" s="55">
        <v>158.92400000000001</v>
      </c>
      <c r="EC30" s="55">
        <v>94.674000000000007</v>
      </c>
      <c r="ED30" s="55">
        <v>14.811999999999999</v>
      </c>
      <c r="EE30" s="55">
        <v>79.861999999999995</v>
      </c>
      <c r="EF30" s="55">
        <v>1.5589999999999999</v>
      </c>
      <c r="EG30" s="55">
        <v>18.978000000000002</v>
      </c>
      <c r="EH30" s="55">
        <v>7.7629999999999999</v>
      </c>
      <c r="EI30" s="55">
        <v>4.1029999999999998</v>
      </c>
      <c r="EJ30" s="55">
        <v>6.3029999999999999</v>
      </c>
      <c r="EK30" s="55">
        <v>0.80900000000000005</v>
      </c>
      <c r="EL30" s="55">
        <v>2013.6310000000001</v>
      </c>
      <c r="EM30" s="55">
        <v>1689.7439999999999</v>
      </c>
      <c r="EN30" s="55">
        <v>90.144000000000005</v>
      </c>
      <c r="EO30" s="55">
        <v>39.210999999999999</v>
      </c>
      <c r="EP30" s="55">
        <v>20.748999999999999</v>
      </c>
      <c r="EQ30" s="55">
        <v>7.9909999999999997</v>
      </c>
      <c r="ER30" s="55">
        <v>18.841999999999999</v>
      </c>
      <c r="ES30" s="55">
        <v>3.35</v>
      </c>
      <c r="ET30" s="55">
        <v>1574.11</v>
      </c>
      <c r="EU30" s="55">
        <v>1152.5440000000001</v>
      </c>
      <c r="EV30" s="55">
        <v>319.08699999999999</v>
      </c>
      <c r="EW30" s="55">
        <v>36.975999999999999</v>
      </c>
      <c r="EX30" s="55">
        <v>65.503</v>
      </c>
      <c r="EY30" s="55">
        <v>25.491</v>
      </c>
      <c r="EZ30" s="55">
        <v>323.88799999999998</v>
      </c>
      <c r="FA30" s="55">
        <v>20.402999999999999</v>
      </c>
      <c r="FB30" s="55">
        <v>2.5019999999999998</v>
      </c>
      <c r="FC30" s="55">
        <v>17.901</v>
      </c>
      <c r="FD30" s="55">
        <v>188.32300000000001</v>
      </c>
      <c r="FE30" s="55">
        <v>39.549999999999997</v>
      </c>
      <c r="FF30" s="55">
        <v>148.773</v>
      </c>
      <c r="FG30" s="55">
        <v>114.057</v>
      </c>
      <c r="FH30" s="55">
        <v>5.4749999999999996</v>
      </c>
      <c r="FI30" s="55">
        <v>108.583</v>
      </c>
      <c r="FJ30" s="55">
        <v>1.1040000000000001</v>
      </c>
      <c r="FK30" s="55">
        <v>1.3680000000000001</v>
      </c>
      <c r="FL30" s="55">
        <v>0</v>
      </c>
      <c r="FM30" s="55">
        <v>0</v>
      </c>
      <c r="FN30" s="55">
        <v>1.3680000000000001</v>
      </c>
      <c r="FO30" s="55">
        <v>0</v>
      </c>
      <c r="FP30" s="55">
        <v>7241.1239999999998</v>
      </c>
      <c r="FQ30" s="55">
        <v>6118.7430000000004</v>
      </c>
      <c r="FR30" s="55">
        <v>361.85399999999998</v>
      </c>
      <c r="FS30" s="55">
        <v>151.35599999999999</v>
      </c>
      <c r="FT30" s="55">
        <v>105.473</v>
      </c>
      <c r="FU30" s="55">
        <v>26.378</v>
      </c>
      <c r="FV30" s="55">
        <v>53.957000000000001</v>
      </c>
      <c r="FW30" s="55">
        <v>24.69</v>
      </c>
      <c r="FX30" s="55">
        <v>5638.8310000000001</v>
      </c>
      <c r="FY30" s="55">
        <v>3274.99</v>
      </c>
      <c r="FZ30" s="55">
        <v>850.73699999999997</v>
      </c>
      <c r="GA30" s="55">
        <v>275.91699999999997</v>
      </c>
      <c r="GB30" s="55">
        <v>1237.1869999999999</v>
      </c>
      <c r="GC30" s="55">
        <v>118.05800000000001</v>
      </c>
      <c r="GD30" s="55">
        <v>1013.532</v>
      </c>
      <c r="GE30" s="55">
        <v>52.218000000000004</v>
      </c>
      <c r="GF30" s="55">
        <v>9.5549999999999997</v>
      </c>
      <c r="GG30" s="55">
        <v>42.662999999999997</v>
      </c>
      <c r="GH30" s="55">
        <v>546.16800000000001</v>
      </c>
      <c r="GI30" s="55">
        <v>132.28800000000001</v>
      </c>
      <c r="GJ30" s="55">
        <v>413.88</v>
      </c>
      <c r="GK30" s="55">
        <v>410.20400000000001</v>
      </c>
      <c r="GL30" s="55">
        <v>65.006</v>
      </c>
      <c r="GM30" s="55">
        <v>345.197</v>
      </c>
      <c r="GN30" s="55">
        <v>4.9429999999999996</v>
      </c>
      <c r="GO30" s="55">
        <v>108.848</v>
      </c>
      <c r="GP30" s="55">
        <v>57.244</v>
      </c>
      <c r="GQ30" s="55">
        <v>9.6280000000000001</v>
      </c>
      <c r="GR30" s="55">
        <v>39.593000000000004</v>
      </c>
      <c r="GS30" s="55">
        <v>2.383</v>
      </c>
    </row>
    <row r="31" spans="1:201">
      <c r="A31" s="9">
        <v>44075</v>
      </c>
      <c r="B31" s="55">
        <v>4568.5309999999999</v>
      </c>
      <c r="C31" s="55">
        <v>3917.143</v>
      </c>
      <c r="D31" s="55">
        <v>175.66</v>
      </c>
      <c r="E31" s="55">
        <v>65.138000000000005</v>
      </c>
      <c r="F31" s="55">
        <v>58.091999999999999</v>
      </c>
      <c r="G31" s="55">
        <v>16.219000000000001</v>
      </c>
      <c r="H31" s="55">
        <v>15.651999999999999</v>
      </c>
      <c r="I31" s="55">
        <v>20.559000000000001</v>
      </c>
      <c r="J31" s="55">
        <v>3663.0650000000001</v>
      </c>
      <c r="K31" s="55">
        <v>1876.095</v>
      </c>
      <c r="L31" s="55">
        <v>429.26499999999999</v>
      </c>
      <c r="M31" s="55">
        <v>248.72499999999999</v>
      </c>
      <c r="N31" s="55">
        <v>1108.98</v>
      </c>
      <c r="O31" s="55">
        <v>78.418000000000006</v>
      </c>
      <c r="P31" s="55">
        <v>537.41300000000001</v>
      </c>
      <c r="Q31" s="55">
        <v>20.491</v>
      </c>
      <c r="R31" s="55">
        <v>4.7439999999999998</v>
      </c>
      <c r="S31" s="55">
        <v>15.746</v>
      </c>
      <c r="T31" s="55">
        <v>266.29199999999997</v>
      </c>
      <c r="U31" s="55">
        <v>61.984999999999999</v>
      </c>
      <c r="V31" s="55">
        <v>204.30699999999999</v>
      </c>
      <c r="W31" s="55">
        <v>243.78299999999999</v>
      </c>
      <c r="X31" s="55">
        <v>54.826999999999998</v>
      </c>
      <c r="Y31" s="55">
        <v>188.95599999999999</v>
      </c>
      <c r="Z31" s="55">
        <v>6.8479999999999999</v>
      </c>
      <c r="AA31" s="55">
        <v>113.97499999999999</v>
      </c>
      <c r="AB31" s="55">
        <v>61.863999999999997</v>
      </c>
      <c r="AC31" s="55">
        <v>7.6379999999999999</v>
      </c>
      <c r="AD31" s="55">
        <v>43.944000000000003</v>
      </c>
      <c r="AE31" s="55">
        <v>0.52900000000000003</v>
      </c>
      <c r="AF31" s="55">
        <v>1157.104</v>
      </c>
      <c r="AG31" s="55">
        <v>890.34</v>
      </c>
      <c r="AH31" s="55">
        <v>60.509</v>
      </c>
      <c r="AI31" s="55">
        <v>25.841000000000001</v>
      </c>
      <c r="AJ31" s="55">
        <v>15.865</v>
      </c>
      <c r="AK31" s="55">
        <v>4.4279999999999999</v>
      </c>
      <c r="AL31" s="55">
        <v>13.279</v>
      </c>
      <c r="AM31" s="55">
        <v>1.095</v>
      </c>
      <c r="AN31" s="55">
        <v>809.43600000000004</v>
      </c>
      <c r="AO31" s="55">
        <v>582.04700000000003</v>
      </c>
      <c r="AP31" s="55">
        <v>171.59299999999999</v>
      </c>
      <c r="AQ31" s="55">
        <v>26.686</v>
      </c>
      <c r="AR31" s="55">
        <v>29.11</v>
      </c>
      <c r="AS31" s="55">
        <v>20.395</v>
      </c>
      <c r="AT31" s="55">
        <v>266.76400000000001</v>
      </c>
      <c r="AU31" s="55">
        <v>19.722000000000001</v>
      </c>
      <c r="AV31" s="55">
        <v>4.5789999999999997</v>
      </c>
      <c r="AW31" s="55">
        <v>15.143000000000001</v>
      </c>
      <c r="AX31" s="55">
        <v>161.738</v>
      </c>
      <c r="AY31" s="55">
        <v>32.179000000000002</v>
      </c>
      <c r="AZ31" s="55">
        <v>129.56</v>
      </c>
      <c r="BA31" s="55">
        <v>83.504000000000005</v>
      </c>
      <c r="BB31" s="55">
        <v>11.273999999999999</v>
      </c>
      <c r="BC31" s="55">
        <v>72.23</v>
      </c>
      <c r="BD31" s="55">
        <v>1.8</v>
      </c>
      <c r="BE31" s="55">
        <v>1512.33</v>
      </c>
      <c r="BF31" s="55">
        <v>1266.461</v>
      </c>
      <c r="BG31" s="55">
        <v>66.361999999999995</v>
      </c>
      <c r="BH31" s="55">
        <v>25.542999999999999</v>
      </c>
      <c r="BI31" s="55">
        <v>19.12</v>
      </c>
      <c r="BJ31" s="55">
        <v>5.0019999999999998</v>
      </c>
      <c r="BK31" s="55">
        <v>15.351000000000001</v>
      </c>
      <c r="BL31" s="55">
        <v>1.3460000000000001</v>
      </c>
      <c r="BM31" s="55">
        <v>1178.6110000000001</v>
      </c>
      <c r="BN31" s="55">
        <v>842.50900000000001</v>
      </c>
      <c r="BO31" s="55">
        <v>262.56599999999997</v>
      </c>
      <c r="BP31" s="55">
        <v>22.567</v>
      </c>
      <c r="BQ31" s="55">
        <v>50.97</v>
      </c>
      <c r="BR31" s="55">
        <v>21.488</v>
      </c>
      <c r="BS31" s="55">
        <v>245.869</v>
      </c>
      <c r="BT31" s="55">
        <v>15.805</v>
      </c>
      <c r="BU31" s="55">
        <v>2.36</v>
      </c>
      <c r="BV31" s="55">
        <v>13.445</v>
      </c>
      <c r="BW31" s="55">
        <v>123.886</v>
      </c>
      <c r="BX31" s="55">
        <v>27.975999999999999</v>
      </c>
      <c r="BY31" s="55">
        <v>95.911000000000001</v>
      </c>
      <c r="BZ31" s="55">
        <v>105.45</v>
      </c>
      <c r="CA31" s="55">
        <v>9.1359999999999992</v>
      </c>
      <c r="CB31" s="55">
        <v>96.313999999999993</v>
      </c>
      <c r="CC31" s="55">
        <v>0.72799999999999998</v>
      </c>
      <c r="CD31" s="55">
        <v>3938.4389999999999</v>
      </c>
      <c r="CE31" s="55">
        <v>3433.424</v>
      </c>
      <c r="CF31" s="55">
        <v>150.893</v>
      </c>
      <c r="CG31" s="55">
        <v>55.381999999999998</v>
      </c>
      <c r="CH31" s="55">
        <v>48.036999999999999</v>
      </c>
      <c r="CI31" s="55">
        <v>14.444000000000001</v>
      </c>
      <c r="CJ31" s="55">
        <v>14.56</v>
      </c>
      <c r="CK31" s="55">
        <v>18.469000000000001</v>
      </c>
      <c r="CL31" s="55">
        <v>3215.2040000000002</v>
      </c>
      <c r="CM31" s="55">
        <v>1538.604</v>
      </c>
      <c r="CN31" s="55">
        <v>364.96699999999998</v>
      </c>
      <c r="CO31" s="55">
        <v>229.06899999999999</v>
      </c>
      <c r="CP31" s="55">
        <v>1082.5630000000001</v>
      </c>
      <c r="CQ31" s="55">
        <v>67.328000000000003</v>
      </c>
      <c r="CR31" s="55">
        <v>391.04</v>
      </c>
      <c r="CS31" s="55">
        <v>13.566000000000001</v>
      </c>
      <c r="CT31" s="55">
        <v>4.0469999999999997</v>
      </c>
      <c r="CU31" s="55">
        <v>9.5190000000000001</v>
      </c>
      <c r="CV31" s="55">
        <v>161.916</v>
      </c>
      <c r="CW31" s="55">
        <v>39.106000000000002</v>
      </c>
      <c r="CX31" s="55">
        <v>122.809</v>
      </c>
      <c r="CY31" s="55">
        <v>210.75700000000001</v>
      </c>
      <c r="CZ31" s="55">
        <v>45.095999999999997</v>
      </c>
      <c r="DA31" s="55">
        <v>165.661</v>
      </c>
      <c r="DB31" s="55">
        <v>4.8010000000000002</v>
      </c>
      <c r="DC31" s="55">
        <v>91.016000000000005</v>
      </c>
      <c r="DD31" s="55">
        <v>47.945999999999998</v>
      </c>
      <c r="DE31" s="55">
        <v>5.7969999999999997</v>
      </c>
      <c r="DF31" s="55">
        <v>37.039000000000001</v>
      </c>
      <c r="DG31" s="55">
        <v>0.23499999999999999</v>
      </c>
      <c r="DH31" s="55">
        <v>1272.5129999999999</v>
      </c>
      <c r="DI31" s="55">
        <v>947.39099999999996</v>
      </c>
      <c r="DJ31" s="55">
        <v>63.585000000000001</v>
      </c>
      <c r="DK31" s="55">
        <v>25.082000000000001</v>
      </c>
      <c r="DL31" s="55">
        <v>18.785</v>
      </c>
      <c r="DM31" s="55">
        <v>4.7409999999999997</v>
      </c>
      <c r="DN31" s="55">
        <v>12.525</v>
      </c>
      <c r="DO31" s="55">
        <v>2.4510000000000001</v>
      </c>
      <c r="DP31" s="55">
        <v>861.654</v>
      </c>
      <c r="DQ31" s="55">
        <v>616.03800000000001</v>
      </c>
      <c r="DR31" s="55">
        <v>174.62100000000001</v>
      </c>
      <c r="DS31" s="55">
        <v>32.262</v>
      </c>
      <c r="DT31" s="55">
        <v>38.732999999999997</v>
      </c>
      <c r="DU31" s="55">
        <v>22.151</v>
      </c>
      <c r="DV31" s="55">
        <v>325.12299999999999</v>
      </c>
      <c r="DW31" s="55">
        <v>19.562000000000001</v>
      </c>
      <c r="DX31" s="55">
        <v>4.7039999999999997</v>
      </c>
      <c r="DY31" s="55">
        <v>14.859</v>
      </c>
      <c r="DZ31" s="55">
        <v>204.393</v>
      </c>
      <c r="EA31" s="55">
        <v>41.377000000000002</v>
      </c>
      <c r="EB31" s="55">
        <v>163.01599999999999</v>
      </c>
      <c r="EC31" s="55">
        <v>98.037000000000006</v>
      </c>
      <c r="ED31" s="55">
        <v>17.416</v>
      </c>
      <c r="EE31" s="55">
        <v>80.620999999999995</v>
      </c>
      <c r="EF31" s="55">
        <v>3.1309999999999998</v>
      </c>
      <c r="EG31" s="55">
        <v>21.224</v>
      </c>
      <c r="EH31" s="55">
        <v>13.242000000000001</v>
      </c>
      <c r="EI31" s="55">
        <v>1.8420000000000001</v>
      </c>
      <c r="EJ31" s="55">
        <v>5.8470000000000004</v>
      </c>
      <c r="EK31" s="55">
        <v>0.29399999999999998</v>
      </c>
      <c r="EL31" s="55">
        <v>2027.0129999999999</v>
      </c>
      <c r="EM31" s="55">
        <v>1693.1289999999999</v>
      </c>
      <c r="EN31" s="55">
        <v>88.052999999999997</v>
      </c>
      <c r="EO31" s="55">
        <v>36.057000000000002</v>
      </c>
      <c r="EP31" s="55">
        <v>26.254999999999999</v>
      </c>
      <c r="EQ31" s="55">
        <v>6.4630000000000001</v>
      </c>
      <c r="ER31" s="55">
        <v>17.196999999999999</v>
      </c>
      <c r="ES31" s="55">
        <v>2.08</v>
      </c>
      <c r="ET31" s="55">
        <v>1574.2539999999999</v>
      </c>
      <c r="EU31" s="55">
        <v>1146.0070000000001</v>
      </c>
      <c r="EV31" s="55">
        <v>323.83600000000001</v>
      </c>
      <c r="EW31" s="55">
        <v>36.646000000000001</v>
      </c>
      <c r="EX31" s="55">
        <v>67.765000000000001</v>
      </c>
      <c r="EY31" s="55">
        <v>30.821999999999999</v>
      </c>
      <c r="EZ31" s="55">
        <v>333.88400000000001</v>
      </c>
      <c r="FA31" s="55">
        <v>22.888999999999999</v>
      </c>
      <c r="FB31" s="55">
        <v>2.9329999999999998</v>
      </c>
      <c r="FC31" s="55">
        <v>19.956</v>
      </c>
      <c r="FD31" s="55">
        <v>185.608</v>
      </c>
      <c r="FE31" s="55">
        <v>41.656999999999996</v>
      </c>
      <c r="FF31" s="55">
        <v>143.95099999999999</v>
      </c>
      <c r="FG31" s="55">
        <v>123.943</v>
      </c>
      <c r="FH31" s="55">
        <v>12.725</v>
      </c>
      <c r="FI31" s="55">
        <v>111.217</v>
      </c>
      <c r="FJ31" s="55">
        <v>1.444</v>
      </c>
      <c r="FK31" s="55">
        <v>1.734</v>
      </c>
      <c r="FL31" s="55">
        <v>0.67600000000000005</v>
      </c>
      <c r="FM31" s="55">
        <v>0</v>
      </c>
      <c r="FN31" s="55">
        <v>1.0580000000000001</v>
      </c>
      <c r="FO31" s="55">
        <v>0</v>
      </c>
      <c r="FP31" s="55">
        <v>7237.9650000000001</v>
      </c>
      <c r="FQ31" s="55">
        <v>6073.9440000000004</v>
      </c>
      <c r="FR31" s="55">
        <v>302.53100000000001</v>
      </c>
      <c r="FS31" s="55">
        <v>116.521</v>
      </c>
      <c r="FT31" s="55">
        <v>93.078000000000003</v>
      </c>
      <c r="FU31" s="55">
        <v>25.649000000000001</v>
      </c>
      <c r="FV31" s="55">
        <v>44.283000000000001</v>
      </c>
      <c r="FW31" s="55">
        <v>23</v>
      </c>
      <c r="FX31" s="55">
        <v>5651.1120000000001</v>
      </c>
      <c r="FY31" s="55">
        <v>3300.65</v>
      </c>
      <c r="FZ31" s="55">
        <v>863.42399999999998</v>
      </c>
      <c r="GA31" s="55">
        <v>297.97699999999998</v>
      </c>
      <c r="GB31" s="55">
        <v>1189.0609999999999</v>
      </c>
      <c r="GC31" s="55">
        <v>120.301</v>
      </c>
      <c r="GD31" s="55">
        <v>1050.047</v>
      </c>
      <c r="GE31" s="55">
        <v>56.018000000000001</v>
      </c>
      <c r="GF31" s="55">
        <v>11.683999999999999</v>
      </c>
      <c r="GG31" s="55">
        <v>44.334000000000003</v>
      </c>
      <c r="GH31" s="55">
        <v>551.91700000000003</v>
      </c>
      <c r="GI31" s="55">
        <v>122.14</v>
      </c>
      <c r="GJ31" s="55">
        <v>429.77699999999999</v>
      </c>
      <c r="GK31" s="55">
        <v>432.73700000000002</v>
      </c>
      <c r="GL31" s="55">
        <v>75.236999999999995</v>
      </c>
      <c r="GM31" s="55">
        <v>357.49900000000002</v>
      </c>
      <c r="GN31" s="55">
        <v>9.3759999999999994</v>
      </c>
      <c r="GO31" s="55">
        <v>113.97499999999999</v>
      </c>
      <c r="GP31" s="55">
        <v>61.863999999999997</v>
      </c>
      <c r="GQ31" s="55">
        <v>7.6379999999999999</v>
      </c>
      <c r="GR31" s="55">
        <v>43.944000000000003</v>
      </c>
      <c r="GS31" s="55">
        <v>0.52900000000000003</v>
      </c>
    </row>
    <row r="32" spans="1:201">
      <c r="A32" s="9">
        <v>44166</v>
      </c>
      <c r="B32" s="55">
        <v>4585.0780000000004</v>
      </c>
      <c r="C32" s="55">
        <v>3924.931</v>
      </c>
      <c r="D32" s="55">
        <v>164.37299999999999</v>
      </c>
      <c r="E32" s="55">
        <v>62.847000000000001</v>
      </c>
      <c r="F32" s="55">
        <v>55.067</v>
      </c>
      <c r="G32" s="55">
        <v>14.94</v>
      </c>
      <c r="H32" s="55">
        <v>12.868</v>
      </c>
      <c r="I32" s="55">
        <v>18.651</v>
      </c>
      <c r="J32" s="55">
        <v>3696.0610000000001</v>
      </c>
      <c r="K32" s="55">
        <v>1936.057</v>
      </c>
      <c r="L32" s="55">
        <v>410.24900000000002</v>
      </c>
      <c r="M32" s="55">
        <v>249.43299999999999</v>
      </c>
      <c r="N32" s="55">
        <v>1100.3230000000001</v>
      </c>
      <c r="O32" s="55">
        <v>64.498000000000005</v>
      </c>
      <c r="P32" s="55">
        <v>549.798</v>
      </c>
      <c r="Q32" s="55">
        <v>20.454000000000001</v>
      </c>
      <c r="R32" s="55">
        <v>3.4510000000000001</v>
      </c>
      <c r="S32" s="55">
        <v>17.003</v>
      </c>
      <c r="T32" s="55">
        <v>275.96600000000001</v>
      </c>
      <c r="U32" s="55">
        <v>69.58</v>
      </c>
      <c r="V32" s="55">
        <v>206.386</v>
      </c>
      <c r="W32" s="55">
        <v>248.52600000000001</v>
      </c>
      <c r="X32" s="55">
        <v>56.508000000000003</v>
      </c>
      <c r="Y32" s="55">
        <v>192.018</v>
      </c>
      <c r="Z32" s="55">
        <v>4.8520000000000003</v>
      </c>
      <c r="AA32" s="55">
        <v>110.349</v>
      </c>
      <c r="AB32" s="55">
        <v>64.453999999999994</v>
      </c>
      <c r="AC32" s="55">
        <v>5.7649999999999997</v>
      </c>
      <c r="AD32" s="55">
        <v>39.103999999999999</v>
      </c>
      <c r="AE32" s="55">
        <v>1.026</v>
      </c>
      <c r="AF32" s="55">
        <v>1166.8219999999999</v>
      </c>
      <c r="AG32" s="55">
        <v>894.44600000000003</v>
      </c>
      <c r="AH32" s="55">
        <v>57.935000000000002</v>
      </c>
      <c r="AI32" s="55">
        <v>25.765999999999998</v>
      </c>
      <c r="AJ32" s="55">
        <v>20.149000000000001</v>
      </c>
      <c r="AK32" s="55">
        <v>3.9129999999999998</v>
      </c>
      <c r="AL32" s="55">
        <v>6.1050000000000004</v>
      </c>
      <c r="AM32" s="55">
        <v>2.0030000000000001</v>
      </c>
      <c r="AN32" s="55">
        <v>820.34100000000001</v>
      </c>
      <c r="AO32" s="55">
        <v>616.54100000000005</v>
      </c>
      <c r="AP32" s="55">
        <v>153.976</v>
      </c>
      <c r="AQ32" s="55">
        <v>21.773</v>
      </c>
      <c r="AR32" s="55">
        <v>28.050999999999998</v>
      </c>
      <c r="AS32" s="55">
        <v>16.169</v>
      </c>
      <c r="AT32" s="55">
        <v>272.37599999999998</v>
      </c>
      <c r="AU32" s="55">
        <v>18.273</v>
      </c>
      <c r="AV32" s="55">
        <v>3.0219999999999998</v>
      </c>
      <c r="AW32" s="55">
        <v>15.250999999999999</v>
      </c>
      <c r="AX32" s="55">
        <v>173.714</v>
      </c>
      <c r="AY32" s="55">
        <v>35.634</v>
      </c>
      <c r="AZ32" s="55">
        <v>138.08000000000001</v>
      </c>
      <c r="BA32" s="55">
        <v>76.960999999999999</v>
      </c>
      <c r="BB32" s="55">
        <v>11.07</v>
      </c>
      <c r="BC32" s="55">
        <v>65.891999999999996</v>
      </c>
      <c r="BD32" s="55">
        <v>3.4279999999999999</v>
      </c>
      <c r="BE32" s="55">
        <v>1510.173</v>
      </c>
      <c r="BF32" s="55">
        <v>1269.365</v>
      </c>
      <c r="BG32" s="55">
        <v>62.301000000000002</v>
      </c>
      <c r="BH32" s="55">
        <v>28.390999999999998</v>
      </c>
      <c r="BI32" s="55">
        <v>13.843999999999999</v>
      </c>
      <c r="BJ32" s="55">
        <v>5.7480000000000002</v>
      </c>
      <c r="BK32" s="55">
        <v>11.978</v>
      </c>
      <c r="BL32" s="55">
        <v>2.34</v>
      </c>
      <c r="BM32" s="55">
        <v>1185.635</v>
      </c>
      <c r="BN32" s="55">
        <v>848.56899999999996</v>
      </c>
      <c r="BO32" s="55">
        <v>275.096</v>
      </c>
      <c r="BP32" s="55">
        <v>26.170999999999999</v>
      </c>
      <c r="BQ32" s="55">
        <v>35.798999999999999</v>
      </c>
      <c r="BR32" s="55">
        <v>21.43</v>
      </c>
      <c r="BS32" s="55">
        <v>240.80799999999999</v>
      </c>
      <c r="BT32" s="55">
        <v>11.669</v>
      </c>
      <c r="BU32" s="55">
        <v>1.472</v>
      </c>
      <c r="BV32" s="55">
        <v>10.198</v>
      </c>
      <c r="BW32" s="55">
        <v>145.01</v>
      </c>
      <c r="BX32" s="55">
        <v>29.335999999999999</v>
      </c>
      <c r="BY32" s="55">
        <v>115.67400000000001</v>
      </c>
      <c r="BZ32" s="55">
        <v>81.742999999999995</v>
      </c>
      <c r="CA32" s="55">
        <v>2.972</v>
      </c>
      <c r="CB32" s="55">
        <v>78.771000000000001</v>
      </c>
      <c r="CC32" s="55">
        <v>2.3860000000000001</v>
      </c>
      <c r="CD32" s="55">
        <v>3955.3890000000001</v>
      </c>
      <c r="CE32" s="55">
        <v>3441.1590000000001</v>
      </c>
      <c r="CF32" s="55">
        <v>136.077</v>
      </c>
      <c r="CG32" s="55">
        <v>53.954999999999998</v>
      </c>
      <c r="CH32" s="55">
        <v>42.317999999999998</v>
      </c>
      <c r="CI32" s="55">
        <v>11.871</v>
      </c>
      <c r="CJ32" s="55">
        <v>11.927</v>
      </c>
      <c r="CK32" s="55">
        <v>16.006</v>
      </c>
      <c r="CL32" s="55">
        <v>3248.0329999999999</v>
      </c>
      <c r="CM32" s="55">
        <v>1590.8320000000001</v>
      </c>
      <c r="CN32" s="55">
        <v>354.99299999999999</v>
      </c>
      <c r="CO32" s="55">
        <v>229.572</v>
      </c>
      <c r="CP32" s="55">
        <v>1072.6369999999999</v>
      </c>
      <c r="CQ32" s="55">
        <v>57.048000000000002</v>
      </c>
      <c r="CR32" s="55">
        <v>403.88099999999997</v>
      </c>
      <c r="CS32" s="55">
        <v>13.617000000000001</v>
      </c>
      <c r="CT32" s="55">
        <v>2.9079999999999999</v>
      </c>
      <c r="CU32" s="55">
        <v>10.709</v>
      </c>
      <c r="CV32" s="55">
        <v>172.417</v>
      </c>
      <c r="CW32" s="55">
        <v>45.963999999999999</v>
      </c>
      <c r="CX32" s="55">
        <v>126.453</v>
      </c>
      <c r="CY32" s="55">
        <v>215.25800000000001</v>
      </c>
      <c r="CZ32" s="55">
        <v>47.975999999999999</v>
      </c>
      <c r="DA32" s="55">
        <v>167.28200000000001</v>
      </c>
      <c r="DB32" s="55">
        <v>2.59</v>
      </c>
      <c r="DC32" s="55">
        <v>93.325999999999993</v>
      </c>
      <c r="DD32" s="55">
        <v>56.807000000000002</v>
      </c>
      <c r="DE32" s="55">
        <v>3.403</v>
      </c>
      <c r="DF32" s="55">
        <v>32.088999999999999</v>
      </c>
      <c r="DG32" s="55">
        <v>1.026</v>
      </c>
      <c r="DH32" s="55">
        <v>1303.5519999999999</v>
      </c>
      <c r="DI32" s="55">
        <v>971.63699999999994</v>
      </c>
      <c r="DJ32" s="55">
        <v>60.396999999999998</v>
      </c>
      <c r="DK32" s="55">
        <v>24.457999999999998</v>
      </c>
      <c r="DL32" s="55">
        <v>23.138999999999999</v>
      </c>
      <c r="DM32" s="55">
        <v>4.6029999999999998</v>
      </c>
      <c r="DN32" s="55">
        <v>5.851</v>
      </c>
      <c r="DO32" s="55">
        <v>2.3450000000000002</v>
      </c>
      <c r="DP32" s="55">
        <v>894.35900000000004</v>
      </c>
      <c r="DQ32" s="55">
        <v>667.49199999999996</v>
      </c>
      <c r="DR32" s="55">
        <v>159.96600000000001</v>
      </c>
      <c r="DS32" s="55">
        <v>29.988</v>
      </c>
      <c r="DT32" s="55">
        <v>36.911999999999999</v>
      </c>
      <c r="DU32" s="55">
        <v>16.881</v>
      </c>
      <c r="DV32" s="55">
        <v>331.916</v>
      </c>
      <c r="DW32" s="55">
        <v>20.265000000000001</v>
      </c>
      <c r="DX32" s="55">
        <v>3.5649999999999999</v>
      </c>
      <c r="DY32" s="55">
        <v>16.7</v>
      </c>
      <c r="DZ32" s="55">
        <v>216.38300000000001</v>
      </c>
      <c r="EA32" s="55">
        <v>46.174999999999997</v>
      </c>
      <c r="EB32" s="55">
        <v>170.208</v>
      </c>
      <c r="EC32" s="55">
        <v>91.441999999999993</v>
      </c>
      <c r="ED32" s="55">
        <v>15.426</v>
      </c>
      <c r="EE32" s="55">
        <v>76.016000000000005</v>
      </c>
      <c r="EF32" s="55">
        <v>3.8250000000000002</v>
      </c>
      <c r="EG32" s="55">
        <v>14.974</v>
      </c>
      <c r="EH32" s="55">
        <v>6.7149999999999999</v>
      </c>
      <c r="EI32" s="55">
        <v>2</v>
      </c>
      <c r="EJ32" s="55">
        <v>6.2590000000000003</v>
      </c>
      <c r="EK32" s="55">
        <v>0</v>
      </c>
      <c r="EL32" s="55">
        <v>2003.1320000000001</v>
      </c>
      <c r="EM32" s="55">
        <v>1675.9469999999999</v>
      </c>
      <c r="EN32" s="55">
        <v>88.134</v>
      </c>
      <c r="EO32" s="55">
        <v>38.591000000000001</v>
      </c>
      <c r="EP32" s="55">
        <v>23.603000000000002</v>
      </c>
      <c r="EQ32" s="55">
        <v>8.1259999999999994</v>
      </c>
      <c r="ER32" s="55">
        <v>13.173</v>
      </c>
      <c r="ES32" s="55">
        <v>4.6420000000000003</v>
      </c>
      <c r="ET32" s="55">
        <v>1559.644</v>
      </c>
      <c r="EU32" s="55">
        <v>1142.8430000000001</v>
      </c>
      <c r="EV32" s="55">
        <v>324.36099999999999</v>
      </c>
      <c r="EW32" s="55">
        <v>37.817999999999998</v>
      </c>
      <c r="EX32" s="55">
        <v>54.622999999999998</v>
      </c>
      <c r="EY32" s="55">
        <v>28.167999999999999</v>
      </c>
      <c r="EZ32" s="55">
        <v>327.185</v>
      </c>
      <c r="FA32" s="55">
        <v>16.513999999999999</v>
      </c>
      <c r="FB32" s="55">
        <v>1.472</v>
      </c>
      <c r="FC32" s="55">
        <v>15.042</v>
      </c>
      <c r="FD32" s="55">
        <v>205.89</v>
      </c>
      <c r="FE32" s="55">
        <v>42.41</v>
      </c>
      <c r="FF32" s="55">
        <v>163.47999999999999</v>
      </c>
      <c r="FG32" s="55">
        <v>100.53</v>
      </c>
      <c r="FH32" s="55">
        <v>7.1470000000000002</v>
      </c>
      <c r="FI32" s="55">
        <v>93.382999999999996</v>
      </c>
      <c r="FJ32" s="55">
        <v>4.2510000000000003</v>
      </c>
      <c r="FK32" s="55">
        <v>2.0499999999999998</v>
      </c>
      <c r="FL32" s="55">
        <v>0.93300000000000005</v>
      </c>
      <c r="FM32" s="55">
        <v>0.36099999999999999</v>
      </c>
      <c r="FN32" s="55">
        <v>0.75600000000000001</v>
      </c>
      <c r="FO32" s="55">
        <v>0</v>
      </c>
      <c r="FP32" s="55">
        <v>7262.0730000000003</v>
      </c>
      <c r="FQ32" s="55">
        <v>6088.7420000000002</v>
      </c>
      <c r="FR32" s="55">
        <v>284.60899999999998</v>
      </c>
      <c r="FS32" s="55">
        <v>117.004</v>
      </c>
      <c r="FT32" s="55">
        <v>89.06</v>
      </c>
      <c r="FU32" s="55">
        <v>24.6</v>
      </c>
      <c r="FV32" s="55">
        <v>30.951000000000001</v>
      </c>
      <c r="FW32" s="55">
        <v>22.992999999999999</v>
      </c>
      <c r="FX32" s="55">
        <v>5702.0360000000001</v>
      </c>
      <c r="FY32" s="55">
        <v>3401.1669999999999</v>
      </c>
      <c r="FZ32" s="55">
        <v>839.32100000000003</v>
      </c>
      <c r="GA32" s="55">
        <v>297.37700000000001</v>
      </c>
      <c r="GB32" s="55">
        <v>1164.172</v>
      </c>
      <c r="GC32" s="55">
        <v>102.09699999999999</v>
      </c>
      <c r="GD32" s="55">
        <v>1062.982</v>
      </c>
      <c r="GE32" s="55">
        <v>50.396000000000001</v>
      </c>
      <c r="GF32" s="55">
        <v>7.9450000000000003</v>
      </c>
      <c r="GG32" s="55">
        <v>42.451000000000001</v>
      </c>
      <c r="GH32" s="55">
        <v>594.69000000000005</v>
      </c>
      <c r="GI32" s="55">
        <v>134.55000000000001</v>
      </c>
      <c r="GJ32" s="55">
        <v>460.14</v>
      </c>
      <c r="GK32" s="55">
        <v>407.23</v>
      </c>
      <c r="GL32" s="55">
        <v>70.549000000000007</v>
      </c>
      <c r="GM32" s="55">
        <v>336.68099999999998</v>
      </c>
      <c r="GN32" s="55">
        <v>10.666</v>
      </c>
      <c r="GO32" s="55">
        <v>110.349</v>
      </c>
      <c r="GP32" s="55">
        <v>64.453999999999994</v>
      </c>
      <c r="GQ32" s="55">
        <v>5.7649999999999997</v>
      </c>
      <c r="GR32" s="55">
        <v>39.103999999999999</v>
      </c>
      <c r="GS32" s="55">
        <v>1.026</v>
      </c>
    </row>
    <row r="33" spans="1:201">
      <c r="A33" s="9">
        <v>44256</v>
      </c>
      <c r="B33" s="55">
        <v>4577.3410000000003</v>
      </c>
      <c r="C33" s="55">
        <v>3928.0140000000001</v>
      </c>
      <c r="D33" s="55">
        <v>151.85300000000001</v>
      </c>
      <c r="E33" s="55">
        <v>60.648000000000003</v>
      </c>
      <c r="F33" s="55">
        <v>49.741</v>
      </c>
      <c r="G33" s="55">
        <v>8.8170000000000002</v>
      </c>
      <c r="H33" s="55">
        <v>14.403</v>
      </c>
      <c r="I33" s="55">
        <v>18.244</v>
      </c>
      <c r="J33" s="55">
        <v>3709.5790000000002</v>
      </c>
      <c r="K33" s="55">
        <v>1945.8579999999999</v>
      </c>
      <c r="L33" s="55">
        <v>391.29899999999998</v>
      </c>
      <c r="M33" s="55">
        <v>252.178</v>
      </c>
      <c r="N33" s="55">
        <v>1120.2439999999999</v>
      </c>
      <c r="O33" s="55">
        <v>66.581999999999994</v>
      </c>
      <c r="P33" s="55">
        <v>541.76499999999999</v>
      </c>
      <c r="Q33" s="55">
        <v>21.170999999999999</v>
      </c>
      <c r="R33" s="55">
        <v>3.117</v>
      </c>
      <c r="S33" s="55">
        <v>18.053999999999998</v>
      </c>
      <c r="T33" s="55">
        <v>273.63</v>
      </c>
      <c r="U33" s="55">
        <v>69.215000000000003</v>
      </c>
      <c r="V33" s="55">
        <v>204.41499999999999</v>
      </c>
      <c r="W33" s="55">
        <v>242.11699999999999</v>
      </c>
      <c r="X33" s="55">
        <v>54.44</v>
      </c>
      <c r="Y33" s="55">
        <v>187.67699999999999</v>
      </c>
      <c r="Z33" s="55">
        <v>4.8460000000000001</v>
      </c>
      <c r="AA33" s="55">
        <v>107.562</v>
      </c>
      <c r="AB33" s="55">
        <v>64.221000000000004</v>
      </c>
      <c r="AC33" s="55">
        <v>3.335</v>
      </c>
      <c r="AD33" s="55">
        <v>38.628</v>
      </c>
      <c r="AE33" s="55">
        <v>1.3779999999999999</v>
      </c>
      <c r="AF33" s="55">
        <v>1167.6859999999999</v>
      </c>
      <c r="AG33" s="55">
        <v>880.91399999999999</v>
      </c>
      <c r="AH33" s="55">
        <v>49.741</v>
      </c>
      <c r="AI33" s="55">
        <v>25.045000000000002</v>
      </c>
      <c r="AJ33" s="55">
        <v>11.494</v>
      </c>
      <c r="AK33" s="55">
        <v>3.2120000000000002</v>
      </c>
      <c r="AL33" s="55">
        <v>8.0410000000000004</v>
      </c>
      <c r="AM33" s="55">
        <v>1.948</v>
      </c>
      <c r="AN33" s="55">
        <v>819.69600000000003</v>
      </c>
      <c r="AO33" s="55">
        <v>619.14300000000003</v>
      </c>
      <c r="AP33" s="55">
        <v>148.08500000000001</v>
      </c>
      <c r="AQ33" s="55">
        <v>26.901</v>
      </c>
      <c r="AR33" s="55">
        <v>25.567</v>
      </c>
      <c r="AS33" s="55">
        <v>11.477</v>
      </c>
      <c r="AT33" s="55">
        <v>286.77199999999999</v>
      </c>
      <c r="AU33" s="55">
        <v>19.707000000000001</v>
      </c>
      <c r="AV33" s="55">
        <v>4.0369999999999999</v>
      </c>
      <c r="AW33" s="55">
        <v>15.67</v>
      </c>
      <c r="AX33" s="55">
        <v>183.148</v>
      </c>
      <c r="AY33" s="55">
        <v>35.445999999999998</v>
      </c>
      <c r="AZ33" s="55">
        <v>147.703</v>
      </c>
      <c r="BA33" s="55">
        <v>81.53</v>
      </c>
      <c r="BB33" s="55">
        <v>9.2370000000000001</v>
      </c>
      <c r="BC33" s="55">
        <v>72.292000000000002</v>
      </c>
      <c r="BD33" s="55">
        <v>2.387</v>
      </c>
      <c r="BE33" s="55">
        <v>1514.479</v>
      </c>
      <c r="BF33" s="55">
        <v>1266.799</v>
      </c>
      <c r="BG33" s="55">
        <v>77.430000000000007</v>
      </c>
      <c r="BH33" s="55">
        <v>37.085999999999999</v>
      </c>
      <c r="BI33" s="55">
        <v>14.608000000000001</v>
      </c>
      <c r="BJ33" s="55">
        <v>6.5369999999999999</v>
      </c>
      <c r="BK33" s="55">
        <v>16.908000000000001</v>
      </c>
      <c r="BL33" s="55">
        <v>2.29</v>
      </c>
      <c r="BM33" s="55">
        <v>1165.3910000000001</v>
      </c>
      <c r="BN33" s="55">
        <v>849.45899999999995</v>
      </c>
      <c r="BO33" s="55">
        <v>257.43400000000003</v>
      </c>
      <c r="BP33" s="55">
        <v>24.545000000000002</v>
      </c>
      <c r="BQ33" s="55">
        <v>33.953000000000003</v>
      </c>
      <c r="BR33" s="55">
        <v>23.977</v>
      </c>
      <c r="BS33" s="55">
        <v>247.68</v>
      </c>
      <c r="BT33" s="55">
        <v>15.145</v>
      </c>
      <c r="BU33" s="55">
        <v>1.873</v>
      </c>
      <c r="BV33" s="55">
        <v>13.272</v>
      </c>
      <c r="BW33" s="55">
        <v>145.476</v>
      </c>
      <c r="BX33" s="55">
        <v>23.366</v>
      </c>
      <c r="BY33" s="55">
        <v>122.10899999999999</v>
      </c>
      <c r="BZ33" s="55">
        <v>86.206999999999994</v>
      </c>
      <c r="CA33" s="55">
        <v>2.6360000000000001</v>
      </c>
      <c r="CB33" s="55">
        <v>83.570999999999998</v>
      </c>
      <c r="CC33" s="55">
        <v>0.85299999999999998</v>
      </c>
      <c r="CD33" s="55">
        <v>3950.6880000000001</v>
      </c>
      <c r="CE33" s="55">
        <v>3441.9659999999999</v>
      </c>
      <c r="CF33" s="55">
        <v>126.233</v>
      </c>
      <c r="CG33" s="55">
        <v>49.168999999999997</v>
      </c>
      <c r="CH33" s="55">
        <v>41.26</v>
      </c>
      <c r="CI33" s="55">
        <v>7.3250000000000002</v>
      </c>
      <c r="CJ33" s="55">
        <v>12.967000000000001</v>
      </c>
      <c r="CK33" s="55">
        <v>15.512</v>
      </c>
      <c r="CL33" s="55">
        <v>3258.09</v>
      </c>
      <c r="CM33" s="55">
        <v>1604.028</v>
      </c>
      <c r="CN33" s="55">
        <v>336.19299999999998</v>
      </c>
      <c r="CO33" s="55">
        <v>224.86</v>
      </c>
      <c r="CP33" s="55">
        <v>1093.009</v>
      </c>
      <c r="CQ33" s="55">
        <v>57.643000000000001</v>
      </c>
      <c r="CR33" s="55">
        <v>401.15899999999999</v>
      </c>
      <c r="CS33" s="55">
        <v>15.012</v>
      </c>
      <c r="CT33" s="55">
        <v>2.3759999999999999</v>
      </c>
      <c r="CU33" s="55">
        <v>12.635999999999999</v>
      </c>
      <c r="CV33" s="55">
        <v>171.001</v>
      </c>
      <c r="CW33" s="55">
        <v>45.643000000000001</v>
      </c>
      <c r="CX33" s="55">
        <v>125.358</v>
      </c>
      <c r="CY33" s="55">
        <v>211.11199999999999</v>
      </c>
      <c r="CZ33" s="55">
        <v>48.203000000000003</v>
      </c>
      <c r="DA33" s="55">
        <v>162.91</v>
      </c>
      <c r="DB33" s="55">
        <v>4.0330000000000004</v>
      </c>
      <c r="DC33" s="55">
        <v>90.68</v>
      </c>
      <c r="DD33" s="55">
        <v>52.329000000000001</v>
      </c>
      <c r="DE33" s="55">
        <v>3.0550000000000002</v>
      </c>
      <c r="DF33" s="55">
        <v>33.917999999999999</v>
      </c>
      <c r="DG33" s="55">
        <v>1.3779999999999999</v>
      </c>
      <c r="DH33" s="55">
        <v>1295.4570000000001</v>
      </c>
      <c r="DI33" s="55">
        <v>960.47</v>
      </c>
      <c r="DJ33" s="55">
        <v>58.701000000000001</v>
      </c>
      <c r="DK33" s="55">
        <v>27.683</v>
      </c>
      <c r="DL33" s="55">
        <v>15.875999999999999</v>
      </c>
      <c r="DM33" s="55">
        <v>4.7039999999999997</v>
      </c>
      <c r="DN33" s="55">
        <v>6.6680000000000001</v>
      </c>
      <c r="DO33" s="55">
        <v>3.7709999999999999</v>
      </c>
      <c r="DP33" s="55">
        <v>889.84</v>
      </c>
      <c r="DQ33" s="55">
        <v>660.65899999999999</v>
      </c>
      <c r="DR33" s="55">
        <v>153.846</v>
      </c>
      <c r="DS33" s="55">
        <v>37.113999999999997</v>
      </c>
      <c r="DT33" s="55">
        <v>38.22</v>
      </c>
      <c r="DU33" s="55">
        <v>11.929</v>
      </c>
      <c r="DV33" s="55">
        <v>334.98599999999999</v>
      </c>
      <c r="DW33" s="55">
        <v>21.545000000000002</v>
      </c>
      <c r="DX33" s="55">
        <v>4.7789999999999999</v>
      </c>
      <c r="DY33" s="55">
        <v>16.765999999999998</v>
      </c>
      <c r="DZ33" s="55">
        <v>222.85599999999999</v>
      </c>
      <c r="EA33" s="55">
        <v>46.722999999999999</v>
      </c>
      <c r="EB33" s="55">
        <v>176.13300000000001</v>
      </c>
      <c r="EC33" s="55">
        <v>88.197000000000003</v>
      </c>
      <c r="ED33" s="55">
        <v>13.978999999999999</v>
      </c>
      <c r="EE33" s="55">
        <v>74.216999999999999</v>
      </c>
      <c r="EF33" s="55">
        <v>2.3889999999999998</v>
      </c>
      <c r="EG33" s="55">
        <v>13.95</v>
      </c>
      <c r="EH33" s="55">
        <v>9.8019999999999996</v>
      </c>
      <c r="EI33" s="55">
        <v>0.27900000000000003</v>
      </c>
      <c r="EJ33" s="55">
        <v>3.87</v>
      </c>
      <c r="EK33" s="55">
        <v>0</v>
      </c>
      <c r="EL33" s="55">
        <v>2013.3620000000001</v>
      </c>
      <c r="EM33" s="55">
        <v>1673.29</v>
      </c>
      <c r="EN33" s="55">
        <v>94.087999999999994</v>
      </c>
      <c r="EO33" s="55">
        <v>45.927999999999997</v>
      </c>
      <c r="EP33" s="55">
        <v>18.707000000000001</v>
      </c>
      <c r="EQ33" s="55">
        <v>6.5369999999999999</v>
      </c>
      <c r="ER33" s="55">
        <v>19.716999999999999</v>
      </c>
      <c r="ES33" s="55">
        <v>3.2</v>
      </c>
      <c r="ET33" s="55">
        <v>1546.7380000000001</v>
      </c>
      <c r="EU33" s="55">
        <v>1149.7729999999999</v>
      </c>
      <c r="EV33" s="55">
        <v>306.77999999999997</v>
      </c>
      <c r="EW33" s="55">
        <v>41.65</v>
      </c>
      <c r="EX33" s="55">
        <v>48.533999999999999</v>
      </c>
      <c r="EY33" s="55">
        <v>32.463000000000001</v>
      </c>
      <c r="EZ33" s="55">
        <v>340.072</v>
      </c>
      <c r="FA33" s="55">
        <v>19.466999999999999</v>
      </c>
      <c r="FB33" s="55">
        <v>1.873</v>
      </c>
      <c r="FC33" s="55">
        <v>17.594000000000001</v>
      </c>
      <c r="FD33" s="55">
        <v>208.39699999999999</v>
      </c>
      <c r="FE33" s="55">
        <v>35.661000000000001</v>
      </c>
      <c r="FF33" s="55">
        <v>172.73599999999999</v>
      </c>
      <c r="FG33" s="55">
        <v>110.544</v>
      </c>
      <c r="FH33" s="55">
        <v>4.1310000000000002</v>
      </c>
      <c r="FI33" s="55">
        <v>106.413</v>
      </c>
      <c r="FJ33" s="55">
        <v>1.6639999999999999</v>
      </c>
      <c r="FK33" s="55">
        <v>2.9319999999999999</v>
      </c>
      <c r="FL33" s="55">
        <v>2.0910000000000002</v>
      </c>
      <c r="FM33" s="55">
        <v>0</v>
      </c>
      <c r="FN33" s="55">
        <v>0.84099999999999997</v>
      </c>
      <c r="FO33" s="55">
        <v>0</v>
      </c>
      <c r="FP33" s="55">
        <v>7259.5060000000003</v>
      </c>
      <c r="FQ33" s="55">
        <v>6075.7259999999997</v>
      </c>
      <c r="FR33" s="55">
        <v>279.02300000000002</v>
      </c>
      <c r="FS33" s="55">
        <v>122.78</v>
      </c>
      <c r="FT33" s="55">
        <v>75.843000000000004</v>
      </c>
      <c r="FU33" s="55">
        <v>18.567</v>
      </c>
      <c r="FV33" s="55">
        <v>39.351999999999997</v>
      </c>
      <c r="FW33" s="55">
        <v>22.481999999999999</v>
      </c>
      <c r="FX33" s="55">
        <v>5694.6670000000004</v>
      </c>
      <c r="FY33" s="55">
        <v>3414.46</v>
      </c>
      <c r="FZ33" s="55">
        <v>796.81899999999996</v>
      </c>
      <c r="GA33" s="55">
        <v>303.625</v>
      </c>
      <c r="GB33" s="55">
        <v>1179.7639999999999</v>
      </c>
      <c r="GC33" s="55">
        <v>102.036</v>
      </c>
      <c r="GD33" s="55">
        <v>1076.2170000000001</v>
      </c>
      <c r="GE33" s="55">
        <v>56.024000000000001</v>
      </c>
      <c r="GF33" s="55">
        <v>9.0280000000000005</v>
      </c>
      <c r="GG33" s="55">
        <v>46.996000000000002</v>
      </c>
      <c r="GH33" s="55">
        <v>602.25400000000002</v>
      </c>
      <c r="GI33" s="55">
        <v>128.02699999999999</v>
      </c>
      <c r="GJ33" s="55">
        <v>474.22699999999998</v>
      </c>
      <c r="GK33" s="55">
        <v>409.85300000000001</v>
      </c>
      <c r="GL33" s="55">
        <v>66.313000000000002</v>
      </c>
      <c r="GM33" s="55">
        <v>343.54</v>
      </c>
      <c r="GN33" s="55">
        <v>8.0860000000000003</v>
      </c>
      <c r="GO33" s="55">
        <v>107.562</v>
      </c>
      <c r="GP33" s="55">
        <v>64.221000000000004</v>
      </c>
      <c r="GQ33" s="55">
        <v>3.335</v>
      </c>
      <c r="GR33" s="55">
        <v>38.628</v>
      </c>
      <c r="GS33" s="55">
        <v>1.3779999999999999</v>
      </c>
    </row>
    <row r="34" spans="1:201">
      <c r="A34" s="9">
        <v>44348</v>
      </c>
      <c r="B34" s="55">
        <v>4603.5119999999997</v>
      </c>
      <c r="C34" s="55">
        <v>3912.6010000000001</v>
      </c>
      <c r="D34" s="55">
        <v>118.15</v>
      </c>
      <c r="E34" s="55">
        <v>46.969000000000001</v>
      </c>
      <c r="F34" s="55">
        <v>37.932000000000002</v>
      </c>
      <c r="G34" s="55">
        <v>6.335</v>
      </c>
      <c r="H34" s="55">
        <v>17.606999999999999</v>
      </c>
      <c r="I34" s="55">
        <v>9.3070000000000004</v>
      </c>
      <c r="J34" s="55">
        <v>3710.1610000000001</v>
      </c>
      <c r="K34" s="55">
        <v>1957.5129999999999</v>
      </c>
      <c r="L34" s="55">
        <v>384.46699999999998</v>
      </c>
      <c r="M34" s="55">
        <v>248.345</v>
      </c>
      <c r="N34" s="55">
        <v>1119.837</v>
      </c>
      <c r="O34" s="55">
        <v>84.29</v>
      </c>
      <c r="P34" s="55">
        <v>580.05600000000004</v>
      </c>
      <c r="Q34" s="55">
        <v>21.936</v>
      </c>
      <c r="R34" s="55">
        <v>5.5069999999999997</v>
      </c>
      <c r="S34" s="55">
        <v>16.428999999999998</v>
      </c>
      <c r="T34" s="55">
        <v>288.99900000000002</v>
      </c>
      <c r="U34" s="55">
        <v>76.179000000000002</v>
      </c>
      <c r="V34" s="55">
        <v>212.81899999999999</v>
      </c>
      <c r="W34" s="55">
        <v>264.58999999999997</v>
      </c>
      <c r="X34" s="55">
        <v>56.887</v>
      </c>
      <c r="Y34" s="55">
        <v>207.702</v>
      </c>
      <c r="Z34" s="55">
        <v>4.532</v>
      </c>
      <c r="AA34" s="55">
        <v>110.854</v>
      </c>
      <c r="AB34" s="55">
        <v>68.387</v>
      </c>
      <c r="AC34" s="55">
        <v>4.9130000000000003</v>
      </c>
      <c r="AD34" s="55">
        <v>35.774000000000001</v>
      </c>
      <c r="AE34" s="55">
        <v>1.7809999999999999</v>
      </c>
      <c r="AF34" s="55">
        <v>1167.893</v>
      </c>
      <c r="AG34" s="55">
        <v>891.84</v>
      </c>
      <c r="AH34" s="55">
        <v>41.198999999999998</v>
      </c>
      <c r="AI34" s="55">
        <v>21.847999999999999</v>
      </c>
      <c r="AJ34" s="55">
        <v>10.564</v>
      </c>
      <c r="AK34" s="55">
        <v>2.4350000000000001</v>
      </c>
      <c r="AL34" s="55">
        <v>4.1340000000000003</v>
      </c>
      <c r="AM34" s="55">
        <v>2.218</v>
      </c>
      <c r="AN34" s="55">
        <v>837.79300000000001</v>
      </c>
      <c r="AO34" s="55">
        <v>626.23099999999999</v>
      </c>
      <c r="AP34" s="55">
        <v>149.66300000000001</v>
      </c>
      <c r="AQ34" s="55">
        <v>31.452999999999999</v>
      </c>
      <c r="AR34" s="55">
        <v>30.446999999999999</v>
      </c>
      <c r="AS34" s="55">
        <v>12.848000000000001</v>
      </c>
      <c r="AT34" s="55">
        <v>276.053</v>
      </c>
      <c r="AU34" s="55">
        <v>14.597</v>
      </c>
      <c r="AV34" s="55">
        <v>4.5209999999999999</v>
      </c>
      <c r="AW34" s="55">
        <v>10.076000000000001</v>
      </c>
      <c r="AX34" s="55">
        <v>185.43</v>
      </c>
      <c r="AY34" s="55">
        <v>38.378999999999998</v>
      </c>
      <c r="AZ34" s="55">
        <v>147.05000000000001</v>
      </c>
      <c r="BA34" s="55">
        <v>74.081000000000003</v>
      </c>
      <c r="BB34" s="55">
        <v>8.8729999999999993</v>
      </c>
      <c r="BC34" s="55">
        <v>65.206999999999994</v>
      </c>
      <c r="BD34" s="55">
        <v>1.9450000000000001</v>
      </c>
      <c r="BE34" s="55">
        <v>1514.7139999999999</v>
      </c>
      <c r="BF34" s="55">
        <v>1273.7829999999999</v>
      </c>
      <c r="BG34" s="55">
        <v>59.298999999999999</v>
      </c>
      <c r="BH34" s="55">
        <v>33.021000000000001</v>
      </c>
      <c r="BI34" s="55">
        <v>11.445</v>
      </c>
      <c r="BJ34" s="55">
        <v>4.0380000000000003</v>
      </c>
      <c r="BK34" s="55">
        <v>7.9770000000000003</v>
      </c>
      <c r="BL34" s="55">
        <v>2.8170000000000002</v>
      </c>
      <c r="BM34" s="55">
        <v>1190.943</v>
      </c>
      <c r="BN34" s="55">
        <v>878.39800000000002</v>
      </c>
      <c r="BO34" s="55">
        <v>247.69300000000001</v>
      </c>
      <c r="BP34" s="55">
        <v>25.51</v>
      </c>
      <c r="BQ34" s="55">
        <v>39.341999999999999</v>
      </c>
      <c r="BR34" s="55">
        <v>23.541</v>
      </c>
      <c r="BS34" s="55">
        <v>240.93100000000001</v>
      </c>
      <c r="BT34" s="55">
        <v>17.616</v>
      </c>
      <c r="BU34" s="55">
        <v>1.2929999999999999</v>
      </c>
      <c r="BV34" s="55">
        <v>16.321999999999999</v>
      </c>
      <c r="BW34" s="55">
        <v>133.91300000000001</v>
      </c>
      <c r="BX34" s="55">
        <v>23.794</v>
      </c>
      <c r="BY34" s="55">
        <v>110.12</v>
      </c>
      <c r="BZ34" s="55">
        <v>87.88</v>
      </c>
      <c r="CA34" s="55">
        <v>4.9189999999999996</v>
      </c>
      <c r="CB34" s="55">
        <v>82.960999999999999</v>
      </c>
      <c r="CC34" s="55">
        <v>1.522</v>
      </c>
      <c r="CD34" s="55">
        <v>3976.6509999999998</v>
      </c>
      <c r="CE34" s="55">
        <v>3419.6390000000001</v>
      </c>
      <c r="CF34" s="55">
        <v>96.331999999999994</v>
      </c>
      <c r="CG34" s="55">
        <v>37.655999999999999</v>
      </c>
      <c r="CH34" s="55">
        <v>32.287999999999997</v>
      </c>
      <c r="CI34" s="55">
        <v>3.468</v>
      </c>
      <c r="CJ34" s="55">
        <v>14.587999999999999</v>
      </c>
      <c r="CK34" s="55">
        <v>8.3320000000000007</v>
      </c>
      <c r="CL34" s="55">
        <v>3247.05</v>
      </c>
      <c r="CM34" s="55">
        <v>1603.413</v>
      </c>
      <c r="CN34" s="55">
        <v>326.18</v>
      </c>
      <c r="CO34" s="55">
        <v>219.77600000000001</v>
      </c>
      <c r="CP34" s="55">
        <v>1097.681</v>
      </c>
      <c r="CQ34" s="55">
        <v>76.257000000000005</v>
      </c>
      <c r="CR34" s="55">
        <v>446.15800000000002</v>
      </c>
      <c r="CS34" s="55">
        <v>14.484999999999999</v>
      </c>
      <c r="CT34" s="55">
        <v>1.365</v>
      </c>
      <c r="CU34" s="55">
        <v>13.12</v>
      </c>
      <c r="CV34" s="55">
        <v>192.09700000000001</v>
      </c>
      <c r="CW34" s="55">
        <v>47.735999999999997</v>
      </c>
      <c r="CX34" s="55">
        <v>144.36099999999999</v>
      </c>
      <c r="CY34" s="55">
        <v>235.46100000000001</v>
      </c>
      <c r="CZ34" s="55">
        <v>52.652000000000001</v>
      </c>
      <c r="DA34" s="55">
        <v>182.81</v>
      </c>
      <c r="DB34" s="55">
        <v>4.1139999999999999</v>
      </c>
      <c r="DC34" s="55">
        <v>90.730999999999995</v>
      </c>
      <c r="DD34" s="55">
        <v>55.015999999999998</v>
      </c>
      <c r="DE34" s="55">
        <v>3.5259999999999998</v>
      </c>
      <c r="DF34" s="55">
        <v>30.408000000000001</v>
      </c>
      <c r="DG34" s="55">
        <v>1.7809999999999999</v>
      </c>
      <c r="DH34" s="55">
        <v>1293.9459999999999</v>
      </c>
      <c r="DI34" s="55">
        <v>969.98299999999995</v>
      </c>
      <c r="DJ34" s="55">
        <v>49.430999999999997</v>
      </c>
      <c r="DK34" s="55">
        <v>23.913</v>
      </c>
      <c r="DL34" s="55">
        <v>12.939</v>
      </c>
      <c r="DM34" s="55">
        <v>4.875</v>
      </c>
      <c r="DN34" s="55">
        <v>5.6369999999999996</v>
      </c>
      <c r="DO34" s="55">
        <v>2.0670000000000002</v>
      </c>
      <c r="DP34" s="55">
        <v>905.82500000000005</v>
      </c>
      <c r="DQ34" s="55">
        <v>664.50699999999995</v>
      </c>
      <c r="DR34" s="55">
        <v>161.917</v>
      </c>
      <c r="DS34" s="55">
        <v>43.524000000000001</v>
      </c>
      <c r="DT34" s="55">
        <v>35.875999999999998</v>
      </c>
      <c r="DU34" s="55">
        <v>14.727</v>
      </c>
      <c r="DV34" s="55">
        <v>323.96300000000002</v>
      </c>
      <c r="DW34" s="55">
        <v>18.492000000000001</v>
      </c>
      <c r="DX34" s="55">
        <v>8.6630000000000003</v>
      </c>
      <c r="DY34" s="55">
        <v>9.8279999999999994</v>
      </c>
      <c r="DZ34" s="55">
        <v>220.53100000000001</v>
      </c>
      <c r="EA34" s="55">
        <v>56.167000000000002</v>
      </c>
      <c r="EB34" s="55">
        <v>164.364</v>
      </c>
      <c r="EC34" s="55">
        <v>83.691999999999993</v>
      </c>
      <c r="ED34" s="55">
        <v>11.295999999999999</v>
      </c>
      <c r="EE34" s="55">
        <v>72.396000000000001</v>
      </c>
      <c r="EF34" s="55">
        <v>1.2490000000000001</v>
      </c>
      <c r="EG34" s="55">
        <v>17.481000000000002</v>
      </c>
      <c r="EH34" s="55">
        <v>11.109</v>
      </c>
      <c r="EI34" s="55">
        <v>1.3859999999999999</v>
      </c>
      <c r="EJ34" s="55">
        <v>4.9859999999999998</v>
      </c>
      <c r="EK34" s="55">
        <v>0</v>
      </c>
      <c r="EL34" s="55">
        <v>2015.521</v>
      </c>
      <c r="EM34" s="55">
        <v>1688.6020000000001</v>
      </c>
      <c r="EN34" s="55">
        <v>72.885000000000005</v>
      </c>
      <c r="EO34" s="55">
        <v>40.268999999999998</v>
      </c>
      <c r="EP34" s="55">
        <v>14.714</v>
      </c>
      <c r="EQ34" s="55">
        <v>4.4649999999999999</v>
      </c>
      <c r="ER34" s="55">
        <v>9.4930000000000003</v>
      </c>
      <c r="ES34" s="55">
        <v>3.9430000000000001</v>
      </c>
      <c r="ET34" s="55">
        <v>1586.0219999999999</v>
      </c>
      <c r="EU34" s="55">
        <v>1194.221</v>
      </c>
      <c r="EV34" s="55">
        <v>293.72500000000002</v>
      </c>
      <c r="EW34" s="55">
        <v>42.008000000000003</v>
      </c>
      <c r="EX34" s="55">
        <v>56.069000000000003</v>
      </c>
      <c r="EY34" s="55">
        <v>29.695</v>
      </c>
      <c r="EZ34" s="55">
        <v>326.91899999999998</v>
      </c>
      <c r="FA34" s="55">
        <v>21.172000000000001</v>
      </c>
      <c r="FB34" s="55">
        <v>1.2929999999999999</v>
      </c>
      <c r="FC34" s="55">
        <v>19.879000000000001</v>
      </c>
      <c r="FD34" s="55">
        <v>195.714</v>
      </c>
      <c r="FE34" s="55">
        <v>34.448999999999998</v>
      </c>
      <c r="FF34" s="55">
        <v>161.26499999999999</v>
      </c>
      <c r="FG34" s="55">
        <v>107.39700000000001</v>
      </c>
      <c r="FH34" s="55">
        <v>6.7329999999999997</v>
      </c>
      <c r="FI34" s="55">
        <v>100.66500000000001</v>
      </c>
      <c r="FJ34" s="55">
        <v>2.6360000000000001</v>
      </c>
      <c r="FK34" s="55">
        <v>2.6429999999999998</v>
      </c>
      <c r="FL34" s="55">
        <v>2.262</v>
      </c>
      <c r="FM34" s="55">
        <v>0</v>
      </c>
      <c r="FN34" s="55">
        <v>0.38100000000000001</v>
      </c>
      <c r="FO34" s="55">
        <v>0</v>
      </c>
      <c r="FP34" s="55">
        <v>7286.1180000000004</v>
      </c>
      <c r="FQ34" s="55">
        <v>6078.2240000000002</v>
      </c>
      <c r="FR34" s="55">
        <v>218.648</v>
      </c>
      <c r="FS34" s="55">
        <v>101.83799999999999</v>
      </c>
      <c r="FT34" s="55">
        <v>59.941000000000003</v>
      </c>
      <c r="FU34" s="55">
        <v>12.808</v>
      </c>
      <c r="FV34" s="55">
        <v>29.719000000000001</v>
      </c>
      <c r="FW34" s="55">
        <v>14.342000000000001</v>
      </c>
      <c r="FX34" s="55">
        <v>5738.8969999999999</v>
      </c>
      <c r="FY34" s="55">
        <v>3462.1410000000001</v>
      </c>
      <c r="FZ34" s="55">
        <v>781.82299999999998</v>
      </c>
      <c r="GA34" s="55">
        <v>305.30700000000002</v>
      </c>
      <c r="GB34" s="55">
        <v>1189.626</v>
      </c>
      <c r="GC34" s="55">
        <v>120.679</v>
      </c>
      <c r="GD34" s="55">
        <v>1097.04</v>
      </c>
      <c r="GE34" s="55">
        <v>54.149000000000001</v>
      </c>
      <c r="GF34" s="55">
        <v>11.321999999999999</v>
      </c>
      <c r="GG34" s="55">
        <v>42.826999999999998</v>
      </c>
      <c r="GH34" s="55">
        <v>608.34199999999998</v>
      </c>
      <c r="GI34" s="55">
        <v>138.352</v>
      </c>
      <c r="GJ34" s="55">
        <v>469.98899999999998</v>
      </c>
      <c r="GK34" s="55">
        <v>426.55099999999999</v>
      </c>
      <c r="GL34" s="55">
        <v>70.680000000000007</v>
      </c>
      <c r="GM34" s="55">
        <v>355.87099999999998</v>
      </c>
      <c r="GN34" s="55">
        <v>7.9989999999999997</v>
      </c>
      <c r="GO34" s="55">
        <v>110.854</v>
      </c>
      <c r="GP34" s="55">
        <v>68.387</v>
      </c>
      <c r="GQ34" s="55">
        <v>4.9130000000000003</v>
      </c>
      <c r="GR34" s="55">
        <v>35.774000000000001</v>
      </c>
      <c r="GS34" s="55">
        <v>1.7809999999999999</v>
      </c>
    </row>
    <row r="35" spans="1:201">
      <c r="A35" s="9">
        <v>44440</v>
      </c>
      <c r="B35" s="55">
        <v>4609.241</v>
      </c>
      <c r="C35" s="55">
        <v>3914.277</v>
      </c>
      <c r="D35" s="55">
        <v>116.238</v>
      </c>
      <c r="E35" s="55">
        <v>53.898000000000003</v>
      </c>
      <c r="F35" s="55">
        <v>35.534999999999997</v>
      </c>
      <c r="G35" s="55">
        <v>7.6989999999999998</v>
      </c>
      <c r="H35" s="55">
        <v>8.9160000000000004</v>
      </c>
      <c r="I35" s="55">
        <v>10.191000000000001</v>
      </c>
      <c r="J35" s="55">
        <v>3713.498</v>
      </c>
      <c r="K35" s="55">
        <v>1865.692</v>
      </c>
      <c r="L35" s="55">
        <v>413.14699999999999</v>
      </c>
      <c r="M35" s="55">
        <v>268.834</v>
      </c>
      <c r="N35" s="55">
        <v>1165.825</v>
      </c>
      <c r="O35" s="55">
        <v>84.540999999999997</v>
      </c>
      <c r="P35" s="55">
        <v>583.92499999999995</v>
      </c>
      <c r="Q35" s="55">
        <v>15.326000000000001</v>
      </c>
      <c r="R35" s="55">
        <v>3.8860000000000001</v>
      </c>
      <c r="S35" s="55">
        <v>11.44</v>
      </c>
      <c r="T35" s="55">
        <v>287.53899999999999</v>
      </c>
      <c r="U35" s="55">
        <v>80.757999999999996</v>
      </c>
      <c r="V35" s="55">
        <v>206.78100000000001</v>
      </c>
      <c r="W35" s="55">
        <v>274.78699999999998</v>
      </c>
      <c r="X35" s="55">
        <v>58.637</v>
      </c>
      <c r="Y35" s="55">
        <v>216.15</v>
      </c>
      <c r="Z35" s="55">
        <v>6.2729999999999997</v>
      </c>
      <c r="AA35" s="55">
        <v>111.04</v>
      </c>
      <c r="AB35" s="55">
        <v>66.950999999999993</v>
      </c>
      <c r="AC35" s="55">
        <v>5.2279999999999998</v>
      </c>
      <c r="AD35" s="55">
        <v>36.365000000000002</v>
      </c>
      <c r="AE35" s="55">
        <v>2.496</v>
      </c>
      <c r="AF35" s="55">
        <v>1168.8910000000001</v>
      </c>
      <c r="AG35" s="55">
        <v>898.1</v>
      </c>
      <c r="AH35" s="55">
        <v>39.302999999999997</v>
      </c>
      <c r="AI35" s="55">
        <v>21.295000000000002</v>
      </c>
      <c r="AJ35" s="55">
        <v>9.24</v>
      </c>
      <c r="AK35" s="55">
        <v>1.2969999999999999</v>
      </c>
      <c r="AL35" s="55">
        <v>5.0330000000000004</v>
      </c>
      <c r="AM35" s="55">
        <v>2.4380000000000002</v>
      </c>
      <c r="AN35" s="55">
        <v>837.61900000000003</v>
      </c>
      <c r="AO35" s="55">
        <v>621.64099999999996</v>
      </c>
      <c r="AP35" s="55">
        <v>150.08799999999999</v>
      </c>
      <c r="AQ35" s="55">
        <v>30.695</v>
      </c>
      <c r="AR35" s="55">
        <v>35.195</v>
      </c>
      <c r="AS35" s="55">
        <v>21.178000000000001</v>
      </c>
      <c r="AT35" s="55">
        <v>270.791</v>
      </c>
      <c r="AU35" s="55">
        <v>10.063000000000001</v>
      </c>
      <c r="AV35" s="55">
        <v>2.1419999999999999</v>
      </c>
      <c r="AW35" s="55">
        <v>7.9210000000000003</v>
      </c>
      <c r="AX35" s="55">
        <v>179.87299999999999</v>
      </c>
      <c r="AY35" s="55">
        <v>37.401000000000003</v>
      </c>
      <c r="AZ35" s="55">
        <v>142.471</v>
      </c>
      <c r="BA35" s="55">
        <v>78.605999999999995</v>
      </c>
      <c r="BB35" s="55">
        <v>6.4989999999999997</v>
      </c>
      <c r="BC35" s="55">
        <v>72.106999999999999</v>
      </c>
      <c r="BD35" s="55">
        <v>2.2490000000000001</v>
      </c>
      <c r="BE35" s="55">
        <v>1511.5920000000001</v>
      </c>
      <c r="BF35" s="55">
        <v>1269.18</v>
      </c>
      <c r="BG35" s="55">
        <v>43.082999999999998</v>
      </c>
      <c r="BH35" s="55">
        <v>19.334</v>
      </c>
      <c r="BI35" s="55">
        <v>11.066000000000001</v>
      </c>
      <c r="BJ35" s="55">
        <v>2.3809999999999998</v>
      </c>
      <c r="BK35" s="55">
        <v>9.3149999999999995</v>
      </c>
      <c r="BL35" s="55">
        <v>0.98699999999999999</v>
      </c>
      <c r="BM35" s="55">
        <v>1202.1990000000001</v>
      </c>
      <c r="BN35" s="55">
        <v>860.69500000000005</v>
      </c>
      <c r="BO35" s="55">
        <v>271.09399999999999</v>
      </c>
      <c r="BP35" s="55">
        <v>25.459</v>
      </c>
      <c r="BQ35" s="55">
        <v>44.951000000000001</v>
      </c>
      <c r="BR35" s="55">
        <v>23.896999999999998</v>
      </c>
      <c r="BS35" s="55">
        <v>242.41200000000001</v>
      </c>
      <c r="BT35" s="55">
        <v>10.545</v>
      </c>
      <c r="BU35" s="55">
        <v>2.7360000000000002</v>
      </c>
      <c r="BV35" s="55">
        <v>7.8090000000000002</v>
      </c>
      <c r="BW35" s="55">
        <v>138.91</v>
      </c>
      <c r="BX35" s="55">
        <v>28.172999999999998</v>
      </c>
      <c r="BY35" s="55">
        <v>110.73699999999999</v>
      </c>
      <c r="BZ35" s="55">
        <v>91.516999999999996</v>
      </c>
      <c r="CA35" s="55">
        <v>9.07</v>
      </c>
      <c r="CB35" s="55">
        <v>82.445999999999998</v>
      </c>
      <c r="CC35" s="55">
        <v>1.44</v>
      </c>
      <c r="CD35" s="55">
        <v>3973.9929999999999</v>
      </c>
      <c r="CE35" s="55">
        <v>3431.2339999999999</v>
      </c>
      <c r="CF35" s="55">
        <v>98.983000000000004</v>
      </c>
      <c r="CG35" s="55">
        <v>42.832000000000001</v>
      </c>
      <c r="CH35" s="55">
        <v>32.338999999999999</v>
      </c>
      <c r="CI35" s="55">
        <v>6.32</v>
      </c>
      <c r="CJ35" s="55">
        <v>7.8120000000000003</v>
      </c>
      <c r="CK35" s="55">
        <v>9.68</v>
      </c>
      <c r="CL35" s="55">
        <v>3257.1570000000002</v>
      </c>
      <c r="CM35" s="55">
        <v>1523.1410000000001</v>
      </c>
      <c r="CN35" s="55">
        <v>352.34199999999998</v>
      </c>
      <c r="CO35" s="55">
        <v>238.67599999999999</v>
      </c>
      <c r="CP35" s="55">
        <v>1142.998</v>
      </c>
      <c r="CQ35" s="55">
        <v>75.093999999999994</v>
      </c>
      <c r="CR35" s="55">
        <v>431.72</v>
      </c>
      <c r="CS35" s="55">
        <v>9.907</v>
      </c>
      <c r="CT35" s="55">
        <v>1.008</v>
      </c>
      <c r="CU35" s="55">
        <v>8.8989999999999991</v>
      </c>
      <c r="CV35" s="55">
        <v>177.70400000000001</v>
      </c>
      <c r="CW35" s="55">
        <v>47.094999999999999</v>
      </c>
      <c r="CX35" s="55">
        <v>130.608</v>
      </c>
      <c r="CY35" s="55">
        <v>238.678</v>
      </c>
      <c r="CZ35" s="55">
        <v>52.179000000000002</v>
      </c>
      <c r="DA35" s="55">
        <v>186.49799999999999</v>
      </c>
      <c r="DB35" s="55">
        <v>5.431</v>
      </c>
      <c r="DC35" s="55">
        <v>92.64</v>
      </c>
      <c r="DD35" s="55">
        <v>53.264000000000003</v>
      </c>
      <c r="DE35" s="55">
        <v>4.4429999999999996</v>
      </c>
      <c r="DF35" s="55">
        <v>32.436</v>
      </c>
      <c r="DG35" s="55">
        <v>2.496</v>
      </c>
      <c r="DH35" s="55">
        <v>1301.1600000000001</v>
      </c>
      <c r="DI35" s="55">
        <v>963.94899999999996</v>
      </c>
      <c r="DJ35" s="55">
        <v>34.984000000000002</v>
      </c>
      <c r="DK35" s="55">
        <v>20.018000000000001</v>
      </c>
      <c r="DL35" s="55">
        <v>7.5460000000000003</v>
      </c>
      <c r="DM35" s="55">
        <v>2.2810000000000001</v>
      </c>
      <c r="DN35" s="55">
        <v>3.407</v>
      </c>
      <c r="DO35" s="55">
        <v>1.732</v>
      </c>
      <c r="DP35" s="55">
        <v>907.41899999999998</v>
      </c>
      <c r="DQ35" s="55">
        <v>657.06600000000003</v>
      </c>
      <c r="DR35" s="55">
        <v>164.17699999999999</v>
      </c>
      <c r="DS35" s="55">
        <v>42.567999999999998</v>
      </c>
      <c r="DT35" s="55">
        <v>43.607999999999997</v>
      </c>
      <c r="DU35" s="55">
        <v>21.545999999999999</v>
      </c>
      <c r="DV35" s="55">
        <v>337.21100000000001</v>
      </c>
      <c r="DW35" s="55">
        <v>12.901</v>
      </c>
      <c r="DX35" s="55">
        <v>4.1710000000000003</v>
      </c>
      <c r="DY35" s="55">
        <v>8.73</v>
      </c>
      <c r="DZ35" s="55">
        <v>226.42699999999999</v>
      </c>
      <c r="EA35" s="55">
        <v>60.421999999999997</v>
      </c>
      <c r="EB35" s="55">
        <v>166.005</v>
      </c>
      <c r="EC35" s="55">
        <v>96.582999999999998</v>
      </c>
      <c r="ED35" s="55">
        <v>11.718</v>
      </c>
      <c r="EE35" s="55">
        <v>84.864999999999995</v>
      </c>
      <c r="EF35" s="55">
        <v>1.3</v>
      </c>
      <c r="EG35" s="55">
        <v>15.72</v>
      </c>
      <c r="EH35" s="55">
        <v>11.898</v>
      </c>
      <c r="EI35" s="55">
        <v>0.78600000000000003</v>
      </c>
      <c r="EJ35" s="55">
        <v>3.0369999999999999</v>
      </c>
      <c r="EK35" s="55">
        <v>0</v>
      </c>
      <c r="EL35" s="55">
        <v>2014.5709999999999</v>
      </c>
      <c r="EM35" s="55">
        <v>1686.374</v>
      </c>
      <c r="EN35" s="55">
        <v>64.658000000000001</v>
      </c>
      <c r="EO35" s="55">
        <v>31.677</v>
      </c>
      <c r="EP35" s="55">
        <v>15.957000000000001</v>
      </c>
      <c r="EQ35" s="55">
        <v>2.7749999999999999</v>
      </c>
      <c r="ER35" s="55">
        <v>12.045</v>
      </c>
      <c r="ES35" s="55">
        <v>2.2040000000000002</v>
      </c>
      <c r="ET35" s="55">
        <v>1588.74</v>
      </c>
      <c r="EU35" s="55">
        <v>1167.82</v>
      </c>
      <c r="EV35" s="55">
        <v>317.81099999999998</v>
      </c>
      <c r="EW35" s="55">
        <v>43.744</v>
      </c>
      <c r="EX35" s="55">
        <v>59.366</v>
      </c>
      <c r="EY35" s="55">
        <v>32.975999999999999</v>
      </c>
      <c r="EZ35" s="55">
        <v>328.19600000000003</v>
      </c>
      <c r="FA35" s="55">
        <v>13.125999999999999</v>
      </c>
      <c r="FB35" s="55">
        <v>3.585</v>
      </c>
      <c r="FC35" s="55">
        <v>9.5410000000000004</v>
      </c>
      <c r="FD35" s="55">
        <v>202.191</v>
      </c>
      <c r="FE35" s="55">
        <v>38.814999999999998</v>
      </c>
      <c r="FF35" s="55">
        <v>163.376</v>
      </c>
      <c r="FG35" s="55">
        <v>109.649</v>
      </c>
      <c r="FH35" s="55">
        <v>10.308999999999999</v>
      </c>
      <c r="FI35" s="55">
        <v>99.34</v>
      </c>
      <c r="FJ35" s="55">
        <v>3.23</v>
      </c>
      <c r="FK35" s="55">
        <v>2.68</v>
      </c>
      <c r="FL35" s="55">
        <v>1.788</v>
      </c>
      <c r="FM35" s="55">
        <v>0</v>
      </c>
      <c r="FN35" s="55">
        <v>0.89200000000000002</v>
      </c>
      <c r="FO35" s="55">
        <v>0</v>
      </c>
      <c r="FP35" s="55">
        <v>7289.7240000000002</v>
      </c>
      <c r="FQ35" s="55">
        <v>6081.5569999999998</v>
      </c>
      <c r="FR35" s="55">
        <v>198.624</v>
      </c>
      <c r="FS35" s="55">
        <v>94.527000000000001</v>
      </c>
      <c r="FT35" s="55">
        <v>55.841999999999999</v>
      </c>
      <c r="FU35" s="55">
        <v>11.375999999999999</v>
      </c>
      <c r="FV35" s="55">
        <v>23.263999999999999</v>
      </c>
      <c r="FW35" s="55">
        <v>13.616</v>
      </c>
      <c r="FX35" s="55">
        <v>5753.3159999999998</v>
      </c>
      <c r="FY35" s="55">
        <v>3348.027</v>
      </c>
      <c r="FZ35" s="55">
        <v>834.32899999999995</v>
      </c>
      <c r="GA35" s="55">
        <v>324.988</v>
      </c>
      <c r="GB35" s="55">
        <v>1245.972</v>
      </c>
      <c r="GC35" s="55">
        <v>129.61600000000001</v>
      </c>
      <c r="GD35" s="55">
        <v>1097.127</v>
      </c>
      <c r="GE35" s="55">
        <v>35.933999999999997</v>
      </c>
      <c r="GF35" s="55">
        <v>8.7639999999999993</v>
      </c>
      <c r="GG35" s="55">
        <v>27.170999999999999</v>
      </c>
      <c r="GH35" s="55">
        <v>606.322</v>
      </c>
      <c r="GI35" s="55">
        <v>146.333</v>
      </c>
      <c r="GJ35" s="55">
        <v>459.98899999999998</v>
      </c>
      <c r="GK35" s="55">
        <v>444.91</v>
      </c>
      <c r="GL35" s="55">
        <v>74.206999999999994</v>
      </c>
      <c r="GM35" s="55">
        <v>370.70299999999997</v>
      </c>
      <c r="GN35" s="55">
        <v>9.9610000000000003</v>
      </c>
      <c r="GO35" s="55">
        <v>111.04</v>
      </c>
      <c r="GP35" s="55">
        <v>66.950999999999993</v>
      </c>
      <c r="GQ35" s="55">
        <v>5.2279999999999998</v>
      </c>
      <c r="GR35" s="55">
        <v>36.365000000000002</v>
      </c>
      <c r="GS35" s="55">
        <v>2.496</v>
      </c>
    </row>
    <row r="36" spans="1:201">
      <c r="A36" s="9">
        <v>44531</v>
      </c>
      <c r="B36" s="55">
        <v>4621.5820000000003</v>
      </c>
      <c r="C36" s="55">
        <v>3948.5479999999998</v>
      </c>
      <c r="D36" s="55">
        <v>74.507000000000005</v>
      </c>
      <c r="E36" s="55">
        <v>29.67</v>
      </c>
      <c r="F36" s="55">
        <v>24.681000000000001</v>
      </c>
      <c r="G36" s="55">
        <v>5.5519999999999996</v>
      </c>
      <c r="H36" s="55">
        <v>6.5460000000000003</v>
      </c>
      <c r="I36" s="55">
        <v>8.0579999999999998</v>
      </c>
      <c r="J36" s="55">
        <v>3803.0749999999998</v>
      </c>
      <c r="K36" s="55">
        <v>1998.058</v>
      </c>
      <c r="L36" s="55">
        <v>407.59199999999998</v>
      </c>
      <c r="M36" s="55">
        <v>251.00700000000001</v>
      </c>
      <c r="N36" s="55">
        <v>1146.4169999999999</v>
      </c>
      <c r="O36" s="55">
        <v>70.965999999999994</v>
      </c>
      <c r="P36" s="55">
        <v>552.84500000000003</v>
      </c>
      <c r="Q36" s="55">
        <v>11.628</v>
      </c>
      <c r="R36" s="55">
        <v>2.9449999999999998</v>
      </c>
      <c r="S36" s="55">
        <v>8.6839999999999993</v>
      </c>
      <c r="T36" s="55">
        <v>285.08699999999999</v>
      </c>
      <c r="U36" s="55">
        <v>75.906000000000006</v>
      </c>
      <c r="V36" s="55">
        <v>209.18100000000001</v>
      </c>
      <c r="W36" s="55">
        <v>251.39400000000001</v>
      </c>
      <c r="X36" s="55">
        <v>53.954000000000001</v>
      </c>
      <c r="Y36" s="55">
        <v>197.44</v>
      </c>
      <c r="Z36" s="55">
        <v>4.7359999999999998</v>
      </c>
      <c r="AA36" s="55">
        <v>120.18899999999999</v>
      </c>
      <c r="AB36" s="55">
        <v>69.066000000000003</v>
      </c>
      <c r="AC36" s="55">
        <v>4.883</v>
      </c>
      <c r="AD36" s="55">
        <v>43.03</v>
      </c>
      <c r="AE36" s="55">
        <v>3.21</v>
      </c>
      <c r="AF36" s="55">
        <v>1166.374</v>
      </c>
      <c r="AG36" s="55">
        <v>896.721</v>
      </c>
      <c r="AH36" s="55">
        <v>32.048000000000002</v>
      </c>
      <c r="AI36" s="55">
        <v>15.404999999999999</v>
      </c>
      <c r="AJ36" s="55">
        <v>8.0039999999999996</v>
      </c>
      <c r="AK36" s="55">
        <v>1.569</v>
      </c>
      <c r="AL36" s="55">
        <v>4.7300000000000004</v>
      </c>
      <c r="AM36" s="55">
        <v>2.34</v>
      </c>
      <c r="AN36" s="55">
        <v>847.154</v>
      </c>
      <c r="AO36" s="55">
        <v>625.14499999999998</v>
      </c>
      <c r="AP36" s="55">
        <v>162.85300000000001</v>
      </c>
      <c r="AQ36" s="55">
        <v>32.936999999999998</v>
      </c>
      <c r="AR36" s="55">
        <v>26.219000000000001</v>
      </c>
      <c r="AS36" s="55">
        <v>17.518999999999998</v>
      </c>
      <c r="AT36" s="55">
        <v>269.654</v>
      </c>
      <c r="AU36" s="55">
        <v>7.899</v>
      </c>
      <c r="AV36" s="55">
        <v>0.47799999999999998</v>
      </c>
      <c r="AW36" s="55">
        <v>7.4210000000000003</v>
      </c>
      <c r="AX36" s="55">
        <v>196.018</v>
      </c>
      <c r="AY36" s="55">
        <v>38.073</v>
      </c>
      <c r="AZ36" s="55">
        <v>157.94499999999999</v>
      </c>
      <c r="BA36" s="55">
        <v>65.53</v>
      </c>
      <c r="BB36" s="55">
        <v>6.4189999999999996</v>
      </c>
      <c r="BC36" s="55">
        <v>59.112000000000002</v>
      </c>
      <c r="BD36" s="55">
        <v>0.20699999999999999</v>
      </c>
      <c r="BE36" s="55">
        <v>1516.2829999999999</v>
      </c>
      <c r="BF36" s="55">
        <v>1265.5070000000001</v>
      </c>
      <c r="BG36" s="55">
        <v>37.892000000000003</v>
      </c>
      <c r="BH36" s="55">
        <v>17.030999999999999</v>
      </c>
      <c r="BI36" s="55">
        <v>10.346</v>
      </c>
      <c r="BJ36" s="55">
        <v>2.4910000000000001</v>
      </c>
      <c r="BK36" s="55">
        <v>5.6280000000000001</v>
      </c>
      <c r="BL36" s="55">
        <v>2.3969999999999998</v>
      </c>
      <c r="BM36" s="55">
        <v>1207.0050000000001</v>
      </c>
      <c r="BN36" s="55">
        <v>884.38599999999997</v>
      </c>
      <c r="BO36" s="55">
        <v>258.04399999999998</v>
      </c>
      <c r="BP36" s="55">
        <v>27.96</v>
      </c>
      <c r="BQ36" s="55">
        <v>36.615000000000002</v>
      </c>
      <c r="BR36" s="55">
        <v>20.611000000000001</v>
      </c>
      <c r="BS36" s="55">
        <v>250.77500000000001</v>
      </c>
      <c r="BT36" s="55">
        <v>13.018000000000001</v>
      </c>
      <c r="BU36" s="55">
        <v>1.639</v>
      </c>
      <c r="BV36" s="55">
        <v>11.38</v>
      </c>
      <c r="BW36" s="55">
        <v>153.05199999999999</v>
      </c>
      <c r="BX36" s="55">
        <v>31.712</v>
      </c>
      <c r="BY36" s="55">
        <v>121.34</v>
      </c>
      <c r="BZ36" s="55">
        <v>84.188000000000002</v>
      </c>
      <c r="CA36" s="55">
        <v>8.3030000000000008</v>
      </c>
      <c r="CB36" s="55">
        <v>75.885999999999996</v>
      </c>
      <c r="CC36" s="55">
        <v>0.51700000000000002</v>
      </c>
      <c r="CD36" s="55">
        <v>4017.9050000000002</v>
      </c>
      <c r="CE36" s="55">
        <v>3487.3530000000001</v>
      </c>
      <c r="CF36" s="55">
        <v>63.122</v>
      </c>
      <c r="CG36" s="55">
        <v>23.132999999999999</v>
      </c>
      <c r="CH36" s="55">
        <v>21.841000000000001</v>
      </c>
      <c r="CI36" s="55">
        <v>5.101</v>
      </c>
      <c r="CJ36" s="55">
        <v>5.8079999999999998</v>
      </c>
      <c r="CK36" s="55">
        <v>7.2389999999999999</v>
      </c>
      <c r="CL36" s="55">
        <v>3361.8</v>
      </c>
      <c r="CM36" s="55">
        <v>1664.2619999999999</v>
      </c>
      <c r="CN36" s="55">
        <v>349.59800000000001</v>
      </c>
      <c r="CO36" s="55">
        <v>218.85</v>
      </c>
      <c r="CP36" s="55">
        <v>1129.0899999999999</v>
      </c>
      <c r="CQ36" s="55">
        <v>62.430999999999997</v>
      </c>
      <c r="CR36" s="55">
        <v>410.36399999999998</v>
      </c>
      <c r="CS36" s="55">
        <v>6.4859999999999998</v>
      </c>
      <c r="CT36" s="55">
        <v>1.018</v>
      </c>
      <c r="CU36" s="55">
        <v>5.468</v>
      </c>
      <c r="CV36" s="55">
        <v>176.18299999999999</v>
      </c>
      <c r="CW36" s="55">
        <v>44.103999999999999</v>
      </c>
      <c r="CX36" s="55">
        <v>132.08000000000001</v>
      </c>
      <c r="CY36" s="55">
        <v>224.52500000000001</v>
      </c>
      <c r="CZ36" s="55">
        <v>47.746000000000002</v>
      </c>
      <c r="DA36" s="55">
        <v>176.779</v>
      </c>
      <c r="DB36" s="55">
        <v>3.169</v>
      </c>
      <c r="DC36" s="55">
        <v>106.43</v>
      </c>
      <c r="DD36" s="55">
        <v>58.615000000000002</v>
      </c>
      <c r="DE36" s="55">
        <v>4.6219999999999999</v>
      </c>
      <c r="DF36" s="55">
        <v>40.389000000000003</v>
      </c>
      <c r="DG36" s="55">
        <v>2.8050000000000002</v>
      </c>
      <c r="DH36" s="55">
        <v>1278.4380000000001</v>
      </c>
      <c r="DI36" s="55">
        <v>948.26700000000005</v>
      </c>
      <c r="DJ36" s="55">
        <v>28.911999999999999</v>
      </c>
      <c r="DK36" s="55">
        <v>15.484</v>
      </c>
      <c r="DL36" s="55">
        <v>6.1630000000000003</v>
      </c>
      <c r="DM36" s="55">
        <v>2.02</v>
      </c>
      <c r="DN36" s="55">
        <v>3.5249999999999999</v>
      </c>
      <c r="DO36" s="55">
        <v>1.7210000000000001</v>
      </c>
      <c r="DP36" s="55">
        <v>900.64099999999996</v>
      </c>
      <c r="DQ36" s="55">
        <v>654.98500000000001</v>
      </c>
      <c r="DR36" s="55">
        <v>170.28</v>
      </c>
      <c r="DS36" s="55">
        <v>46.664999999999999</v>
      </c>
      <c r="DT36" s="55">
        <v>28.712</v>
      </c>
      <c r="DU36" s="55">
        <v>18.713999999999999</v>
      </c>
      <c r="DV36" s="55">
        <v>330.17099999999999</v>
      </c>
      <c r="DW36" s="55">
        <v>11.596</v>
      </c>
      <c r="DX36" s="55">
        <v>2.4039999999999999</v>
      </c>
      <c r="DY36" s="55">
        <v>9.1920000000000002</v>
      </c>
      <c r="DZ36" s="55">
        <v>241.94</v>
      </c>
      <c r="EA36" s="55">
        <v>58.454999999999998</v>
      </c>
      <c r="EB36" s="55">
        <v>183.48400000000001</v>
      </c>
      <c r="EC36" s="55">
        <v>75.430999999999997</v>
      </c>
      <c r="ED36" s="55">
        <v>8.5619999999999994</v>
      </c>
      <c r="EE36" s="55">
        <v>66.867999999999995</v>
      </c>
      <c r="EF36" s="55">
        <v>1.204</v>
      </c>
      <c r="EG36" s="55">
        <v>12.06</v>
      </c>
      <c r="EH36" s="55">
        <v>8.7520000000000007</v>
      </c>
      <c r="EI36" s="55">
        <v>0.26100000000000001</v>
      </c>
      <c r="EJ36" s="55">
        <v>2.641</v>
      </c>
      <c r="EK36" s="55">
        <v>0.40500000000000003</v>
      </c>
      <c r="EL36" s="55">
        <v>2007.896</v>
      </c>
      <c r="EM36" s="55">
        <v>1675.1559999999999</v>
      </c>
      <c r="EN36" s="55">
        <v>52.411999999999999</v>
      </c>
      <c r="EO36" s="55">
        <v>23.489000000000001</v>
      </c>
      <c r="EP36" s="55">
        <v>15.026</v>
      </c>
      <c r="EQ36" s="55">
        <v>2.4910000000000001</v>
      </c>
      <c r="ER36" s="55">
        <v>7.5709999999999997</v>
      </c>
      <c r="ES36" s="55">
        <v>3.835</v>
      </c>
      <c r="ET36" s="55">
        <v>1594.7929999999999</v>
      </c>
      <c r="EU36" s="55">
        <v>1188.3420000000001</v>
      </c>
      <c r="EV36" s="55">
        <v>308.61200000000002</v>
      </c>
      <c r="EW36" s="55">
        <v>46.39</v>
      </c>
      <c r="EX36" s="55">
        <v>51.448999999999998</v>
      </c>
      <c r="EY36" s="55">
        <v>27.951000000000001</v>
      </c>
      <c r="EZ36" s="55">
        <v>332.74</v>
      </c>
      <c r="FA36" s="55">
        <v>14.462999999999999</v>
      </c>
      <c r="FB36" s="55">
        <v>1.639</v>
      </c>
      <c r="FC36" s="55">
        <v>12.824</v>
      </c>
      <c r="FD36" s="55">
        <v>216.03299999999999</v>
      </c>
      <c r="FE36" s="55">
        <v>43.131</v>
      </c>
      <c r="FF36" s="55">
        <v>172.90199999999999</v>
      </c>
      <c r="FG36" s="55">
        <v>101.15600000000001</v>
      </c>
      <c r="FH36" s="55">
        <v>12.367000000000001</v>
      </c>
      <c r="FI36" s="55">
        <v>88.789000000000001</v>
      </c>
      <c r="FJ36" s="55">
        <v>1.0880000000000001</v>
      </c>
      <c r="FK36" s="55">
        <v>1.6990000000000001</v>
      </c>
      <c r="FL36" s="55">
        <v>1.6990000000000001</v>
      </c>
      <c r="FM36" s="55">
        <v>0</v>
      </c>
      <c r="FN36" s="55">
        <v>0</v>
      </c>
      <c r="FO36" s="55">
        <v>0</v>
      </c>
      <c r="FP36" s="55">
        <v>7304.2389999999996</v>
      </c>
      <c r="FQ36" s="55">
        <v>6110.7759999999998</v>
      </c>
      <c r="FR36" s="55">
        <v>144.447</v>
      </c>
      <c r="FS36" s="55">
        <v>62.106000000000002</v>
      </c>
      <c r="FT36" s="55">
        <v>43.030999999999999</v>
      </c>
      <c r="FU36" s="55">
        <v>9.6110000000000007</v>
      </c>
      <c r="FV36" s="55">
        <v>16.904</v>
      </c>
      <c r="FW36" s="55">
        <v>12.794</v>
      </c>
      <c r="FX36" s="55">
        <v>5857.2330000000002</v>
      </c>
      <c r="FY36" s="55">
        <v>3507.5889999999999</v>
      </c>
      <c r="FZ36" s="55">
        <v>828.48900000000003</v>
      </c>
      <c r="GA36" s="55">
        <v>311.90499999999997</v>
      </c>
      <c r="GB36" s="55">
        <v>1209.251</v>
      </c>
      <c r="GC36" s="55">
        <v>109.096</v>
      </c>
      <c r="GD36" s="55">
        <v>1073.2750000000001</v>
      </c>
      <c r="GE36" s="55">
        <v>32.545000000000002</v>
      </c>
      <c r="GF36" s="55">
        <v>5.0609999999999999</v>
      </c>
      <c r="GG36" s="55">
        <v>27.484000000000002</v>
      </c>
      <c r="GH36" s="55">
        <v>634.15700000000004</v>
      </c>
      <c r="GI36" s="55">
        <v>145.69</v>
      </c>
      <c r="GJ36" s="55">
        <v>488.46600000000001</v>
      </c>
      <c r="GK36" s="55">
        <v>401.11200000000002</v>
      </c>
      <c r="GL36" s="55">
        <v>68.674999999999997</v>
      </c>
      <c r="GM36" s="55">
        <v>332.43700000000001</v>
      </c>
      <c r="GN36" s="55">
        <v>5.46</v>
      </c>
      <c r="GO36" s="55">
        <v>120.18899999999999</v>
      </c>
      <c r="GP36" s="55">
        <v>69.066000000000003</v>
      </c>
      <c r="GQ36" s="55">
        <v>4.883</v>
      </c>
      <c r="GR36" s="55">
        <v>43.03</v>
      </c>
      <c r="GS36" s="55">
        <v>3.21</v>
      </c>
    </row>
    <row r="37" spans="1:201">
      <c r="A37" s="9">
        <v>44621</v>
      </c>
      <c r="B37" s="55">
        <v>4625.3890000000001</v>
      </c>
      <c r="C37" s="55">
        <v>3962.616</v>
      </c>
      <c r="D37" s="55">
        <v>108.711</v>
      </c>
      <c r="E37" s="55">
        <v>44.128999999999998</v>
      </c>
      <c r="F37" s="55">
        <v>35.933</v>
      </c>
      <c r="G37" s="55">
        <v>7.0579999999999998</v>
      </c>
      <c r="H37" s="55">
        <v>13.819000000000001</v>
      </c>
      <c r="I37" s="55">
        <v>7.7720000000000002</v>
      </c>
      <c r="J37" s="55">
        <v>3784.4360000000001</v>
      </c>
      <c r="K37" s="55">
        <v>1940.5329999999999</v>
      </c>
      <c r="L37" s="55">
        <v>417.97899999999998</v>
      </c>
      <c r="M37" s="55">
        <v>270.02600000000001</v>
      </c>
      <c r="N37" s="55">
        <v>1155.8989999999999</v>
      </c>
      <c r="O37" s="55">
        <v>69.468999999999994</v>
      </c>
      <c r="P37" s="55">
        <v>541.23</v>
      </c>
      <c r="Q37" s="55">
        <v>12.78</v>
      </c>
      <c r="R37" s="55">
        <v>6.6059999999999999</v>
      </c>
      <c r="S37" s="55">
        <v>6.173</v>
      </c>
      <c r="T37" s="55">
        <v>288.87</v>
      </c>
      <c r="U37" s="55">
        <v>72.132999999999996</v>
      </c>
      <c r="V37" s="55">
        <v>216.73599999999999</v>
      </c>
      <c r="W37" s="55">
        <v>231.46100000000001</v>
      </c>
      <c r="X37" s="55">
        <v>48.582999999999998</v>
      </c>
      <c r="Y37" s="55">
        <v>182.87799999999999</v>
      </c>
      <c r="Z37" s="55">
        <v>8.1189999999999998</v>
      </c>
      <c r="AA37" s="55">
        <v>121.54300000000001</v>
      </c>
      <c r="AB37" s="55">
        <v>69.024000000000001</v>
      </c>
      <c r="AC37" s="55">
        <v>4.7119999999999997</v>
      </c>
      <c r="AD37" s="55">
        <v>43.6</v>
      </c>
      <c r="AE37" s="55">
        <v>4.2069999999999999</v>
      </c>
      <c r="AF37" s="55">
        <v>1166.6569999999999</v>
      </c>
      <c r="AG37" s="55">
        <v>909.81700000000001</v>
      </c>
      <c r="AH37" s="55">
        <v>33.676000000000002</v>
      </c>
      <c r="AI37" s="55">
        <v>15.819000000000001</v>
      </c>
      <c r="AJ37" s="55">
        <v>12.61</v>
      </c>
      <c r="AK37" s="55">
        <v>1.3959999999999999</v>
      </c>
      <c r="AL37" s="55">
        <v>3.851</v>
      </c>
      <c r="AM37" s="55">
        <v>0</v>
      </c>
      <c r="AN37" s="55">
        <v>860.15099999999995</v>
      </c>
      <c r="AO37" s="55">
        <v>637.82399999999996</v>
      </c>
      <c r="AP37" s="55">
        <v>157.761</v>
      </c>
      <c r="AQ37" s="55">
        <v>31.774000000000001</v>
      </c>
      <c r="AR37" s="55">
        <v>32.792000000000002</v>
      </c>
      <c r="AS37" s="55">
        <v>15.989000000000001</v>
      </c>
      <c r="AT37" s="55">
        <v>256.83999999999997</v>
      </c>
      <c r="AU37" s="55">
        <v>12.683999999999999</v>
      </c>
      <c r="AV37" s="55">
        <v>2.2349999999999999</v>
      </c>
      <c r="AW37" s="55">
        <v>10.449</v>
      </c>
      <c r="AX37" s="55">
        <v>181.291</v>
      </c>
      <c r="AY37" s="55">
        <v>35.045000000000002</v>
      </c>
      <c r="AZ37" s="55">
        <v>146.24600000000001</v>
      </c>
      <c r="BA37" s="55">
        <v>62.323999999999998</v>
      </c>
      <c r="BB37" s="55">
        <v>8.3989999999999991</v>
      </c>
      <c r="BC37" s="55">
        <v>53.924999999999997</v>
      </c>
      <c r="BD37" s="55">
        <v>0.54100000000000004</v>
      </c>
      <c r="BE37" s="55">
        <v>1521.317</v>
      </c>
      <c r="BF37" s="55">
        <v>1258.0070000000001</v>
      </c>
      <c r="BG37" s="55">
        <v>54.268000000000001</v>
      </c>
      <c r="BH37" s="55">
        <v>22.736999999999998</v>
      </c>
      <c r="BI37" s="55">
        <v>13.542999999999999</v>
      </c>
      <c r="BJ37" s="55">
        <v>4.9969999999999999</v>
      </c>
      <c r="BK37" s="55">
        <v>10.59</v>
      </c>
      <c r="BL37" s="55">
        <v>2.4009999999999998</v>
      </c>
      <c r="BM37" s="55">
        <v>1184.605</v>
      </c>
      <c r="BN37" s="55">
        <v>863.803</v>
      </c>
      <c r="BO37" s="55">
        <v>253.78299999999999</v>
      </c>
      <c r="BP37" s="55">
        <v>34.430999999999997</v>
      </c>
      <c r="BQ37" s="55">
        <v>32.588000000000001</v>
      </c>
      <c r="BR37" s="55">
        <v>19.134</v>
      </c>
      <c r="BS37" s="55">
        <v>263.31</v>
      </c>
      <c r="BT37" s="55">
        <v>13.329000000000001</v>
      </c>
      <c r="BU37" s="55">
        <v>1.8839999999999999</v>
      </c>
      <c r="BV37" s="55">
        <v>11.445</v>
      </c>
      <c r="BW37" s="55">
        <v>157.23599999999999</v>
      </c>
      <c r="BX37" s="55">
        <v>26.146000000000001</v>
      </c>
      <c r="BY37" s="55">
        <v>131.09</v>
      </c>
      <c r="BZ37" s="55">
        <v>90.231999999999999</v>
      </c>
      <c r="CA37" s="55">
        <v>9.85</v>
      </c>
      <c r="CB37" s="55">
        <v>80.382000000000005</v>
      </c>
      <c r="CC37" s="55">
        <v>2.5129999999999999</v>
      </c>
      <c r="CD37" s="55">
        <v>4007.42</v>
      </c>
      <c r="CE37" s="55">
        <v>3483.3389999999999</v>
      </c>
      <c r="CF37" s="55">
        <v>92.95</v>
      </c>
      <c r="CG37" s="55">
        <v>35.634999999999998</v>
      </c>
      <c r="CH37" s="55">
        <v>29.494</v>
      </c>
      <c r="CI37" s="55">
        <v>6.7610000000000001</v>
      </c>
      <c r="CJ37" s="55">
        <v>13.287000000000001</v>
      </c>
      <c r="CK37" s="55">
        <v>7.7720000000000002</v>
      </c>
      <c r="CL37" s="55">
        <v>3330.4090000000001</v>
      </c>
      <c r="CM37" s="55">
        <v>1590.7909999999999</v>
      </c>
      <c r="CN37" s="55">
        <v>363.13600000000002</v>
      </c>
      <c r="CO37" s="55">
        <v>236.035</v>
      </c>
      <c r="CP37" s="55">
        <v>1140.4469999999999</v>
      </c>
      <c r="CQ37" s="55">
        <v>59.98</v>
      </c>
      <c r="CR37" s="55">
        <v>402.53699999999998</v>
      </c>
      <c r="CS37" s="55">
        <v>7.9249999999999998</v>
      </c>
      <c r="CT37" s="55">
        <v>4.5019999999999998</v>
      </c>
      <c r="CU37" s="55">
        <v>3.4239999999999999</v>
      </c>
      <c r="CV37" s="55">
        <v>184.08099999999999</v>
      </c>
      <c r="CW37" s="55">
        <v>47.558</v>
      </c>
      <c r="CX37" s="55">
        <v>136.523</v>
      </c>
      <c r="CY37" s="55">
        <v>203.21</v>
      </c>
      <c r="CZ37" s="55">
        <v>43.654000000000003</v>
      </c>
      <c r="DA37" s="55">
        <v>159.55600000000001</v>
      </c>
      <c r="DB37" s="55">
        <v>7.32</v>
      </c>
      <c r="DC37" s="55">
        <v>107.053</v>
      </c>
      <c r="DD37" s="55">
        <v>58.412999999999997</v>
      </c>
      <c r="DE37" s="55">
        <v>4.7119999999999997</v>
      </c>
      <c r="DF37" s="55">
        <v>39.720999999999997</v>
      </c>
      <c r="DG37" s="55">
        <v>4.2069999999999999</v>
      </c>
      <c r="DH37" s="55">
        <v>1290.204</v>
      </c>
      <c r="DI37" s="55">
        <v>974.08</v>
      </c>
      <c r="DJ37" s="55">
        <v>34.6</v>
      </c>
      <c r="DK37" s="55">
        <v>16.832999999999998</v>
      </c>
      <c r="DL37" s="55">
        <v>14.782</v>
      </c>
      <c r="DM37" s="55">
        <v>1.006</v>
      </c>
      <c r="DN37" s="55">
        <v>1.9790000000000001</v>
      </c>
      <c r="DO37" s="55">
        <v>0</v>
      </c>
      <c r="DP37" s="55">
        <v>922.66300000000001</v>
      </c>
      <c r="DQ37" s="55">
        <v>681.85199999999998</v>
      </c>
      <c r="DR37" s="55">
        <v>158.93600000000001</v>
      </c>
      <c r="DS37" s="55">
        <v>46.398000000000003</v>
      </c>
      <c r="DT37" s="55">
        <v>35.476999999999997</v>
      </c>
      <c r="DU37" s="55">
        <v>16.815999999999999</v>
      </c>
      <c r="DV37" s="55">
        <v>316.12400000000002</v>
      </c>
      <c r="DW37" s="55">
        <v>15.753</v>
      </c>
      <c r="DX37" s="55">
        <v>3.7970000000000002</v>
      </c>
      <c r="DY37" s="55">
        <v>11.956</v>
      </c>
      <c r="DZ37" s="55">
        <v>226.61500000000001</v>
      </c>
      <c r="EA37" s="55">
        <v>48.948</v>
      </c>
      <c r="EB37" s="55">
        <v>177.666</v>
      </c>
      <c r="EC37" s="55">
        <v>72.757999999999996</v>
      </c>
      <c r="ED37" s="55">
        <v>9.3870000000000005</v>
      </c>
      <c r="EE37" s="55">
        <v>63.372</v>
      </c>
      <c r="EF37" s="55">
        <v>0.998</v>
      </c>
      <c r="EG37" s="55">
        <v>13.596</v>
      </c>
      <c r="EH37" s="55">
        <v>9.7159999999999993</v>
      </c>
      <c r="EI37" s="55">
        <v>0</v>
      </c>
      <c r="EJ37" s="55">
        <v>3.879</v>
      </c>
      <c r="EK37" s="55">
        <v>0</v>
      </c>
      <c r="EL37" s="55">
        <v>2015.739</v>
      </c>
      <c r="EM37" s="55">
        <v>1673.021</v>
      </c>
      <c r="EN37" s="55">
        <v>69.105000000000004</v>
      </c>
      <c r="EO37" s="55">
        <v>30.216999999999999</v>
      </c>
      <c r="EP37" s="55">
        <v>17.809999999999999</v>
      </c>
      <c r="EQ37" s="55">
        <v>5.6840000000000002</v>
      </c>
      <c r="ER37" s="55">
        <v>12.994</v>
      </c>
      <c r="ES37" s="55">
        <v>2.4009999999999998</v>
      </c>
      <c r="ET37" s="55">
        <v>1576.12</v>
      </c>
      <c r="EU37" s="55">
        <v>1169.5160000000001</v>
      </c>
      <c r="EV37" s="55">
        <v>307.45100000000002</v>
      </c>
      <c r="EW37" s="55">
        <v>53.798000000000002</v>
      </c>
      <c r="EX37" s="55">
        <v>45.353999999999999</v>
      </c>
      <c r="EY37" s="55">
        <v>27.795999999999999</v>
      </c>
      <c r="EZ37" s="55">
        <v>342.71899999999999</v>
      </c>
      <c r="FA37" s="55">
        <v>15.114000000000001</v>
      </c>
      <c r="FB37" s="55">
        <v>2.4260000000000002</v>
      </c>
      <c r="FC37" s="55">
        <v>12.686999999999999</v>
      </c>
      <c r="FD37" s="55">
        <v>216.70099999999999</v>
      </c>
      <c r="FE37" s="55">
        <v>36.817999999999998</v>
      </c>
      <c r="FF37" s="55">
        <v>179.88300000000001</v>
      </c>
      <c r="FG37" s="55">
        <v>108.048</v>
      </c>
      <c r="FH37" s="55">
        <v>13.791</v>
      </c>
      <c r="FI37" s="55">
        <v>94.257000000000005</v>
      </c>
      <c r="FJ37" s="55">
        <v>2.8559999999999999</v>
      </c>
      <c r="FK37" s="55">
        <v>0.89400000000000002</v>
      </c>
      <c r="FL37" s="55">
        <v>0.89400000000000002</v>
      </c>
      <c r="FM37" s="55">
        <v>0</v>
      </c>
      <c r="FN37" s="55">
        <v>0</v>
      </c>
      <c r="FO37" s="55">
        <v>0</v>
      </c>
      <c r="FP37" s="55">
        <v>7313.3630000000003</v>
      </c>
      <c r="FQ37" s="55">
        <v>6130.44</v>
      </c>
      <c r="FR37" s="55">
        <v>196.655</v>
      </c>
      <c r="FS37" s="55">
        <v>82.685000000000002</v>
      </c>
      <c r="FT37" s="55">
        <v>62.085999999999999</v>
      </c>
      <c r="FU37" s="55">
        <v>13.451000000000001</v>
      </c>
      <c r="FV37" s="55">
        <v>28.260999999999999</v>
      </c>
      <c r="FW37" s="55">
        <v>10.173</v>
      </c>
      <c r="FX37" s="55">
        <v>5829.192</v>
      </c>
      <c r="FY37" s="55">
        <v>3442.1590000000001</v>
      </c>
      <c r="FZ37" s="55">
        <v>829.52300000000002</v>
      </c>
      <c r="GA37" s="55">
        <v>336.23200000000003</v>
      </c>
      <c r="GB37" s="55">
        <v>1221.279</v>
      </c>
      <c r="GC37" s="55">
        <v>104.593</v>
      </c>
      <c r="GD37" s="55">
        <v>1061.3800000000001</v>
      </c>
      <c r="GE37" s="55">
        <v>38.792000000000002</v>
      </c>
      <c r="GF37" s="55">
        <v>10.726000000000001</v>
      </c>
      <c r="GG37" s="55">
        <v>28.067</v>
      </c>
      <c r="GH37" s="55">
        <v>627.39700000000005</v>
      </c>
      <c r="GI37" s="55">
        <v>133.32400000000001</v>
      </c>
      <c r="GJ37" s="55">
        <v>494.07299999999998</v>
      </c>
      <c r="GK37" s="55">
        <v>384.017</v>
      </c>
      <c r="GL37" s="55">
        <v>66.831999999999994</v>
      </c>
      <c r="GM37" s="55">
        <v>317.185</v>
      </c>
      <c r="GN37" s="55">
        <v>11.173999999999999</v>
      </c>
      <c r="GO37" s="55">
        <v>121.54300000000001</v>
      </c>
      <c r="GP37" s="55">
        <v>69.024000000000001</v>
      </c>
      <c r="GQ37" s="55">
        <v>4.7119999999999997</v>
      </c>
      <c r="GR37" s="55">
        <v>43.6</v>
      </c>
      <c r="GS37" s="55">
        <v>4.2069999999999999</v>
      </c>
    </row>
    <row r="38" spans="1:201">
      <c r="A38" s="9">
        <v>44713</v>
      </c>
      <c r="B38" s="55">
        <v>4623.6310000000003</v>
      </c>
      <c r="C38" s="55">
        <v>3976.308</v>
      </c>
      <c r="D38" s="55">
        <v>75.227999999999994</v>
      </c>
      <c r="E38" s="55">
        <v>31.189</v>
      </c>
      <c r="F38" s="55">
        <v>22.844000000000001</v>
      </c>
      <c r="G38" s="55">
        <v>4.1429999999999998</v>
      </c>
      <c r="H38" s="55">
        <v>10.051</v>
      </c>
      <c r="I38" s="55">
        <v>7.0010000000000003</v>
      </c>
      <c r="J38" s="55">
        <v>3815.62</v>
      </c>
      <c r="K38" s="55">
        <v>2001.625</v>
      </c>
      <c r="L38" s="55">
        <v>393.81700000000001</v>
      </c>
      <c r="M38" s="55">
        <v>256.45499999999998</v>
      </c>
      <c r="N38" s="55">
        <v>1163.723</v>
      </c>
      <c r="O38" s="55">
        <v>85.46</v>
      </c>
      <c r="P38" s="55">
        <v>529.74599999999998</v>
      </c>
      <c r="Q38" s="55">
        <v>13.487</v>
      </c>
      <c r="R38" s="55">
        <v>4.4649999999999999</v>
      </c>
      <c r="S38" s="55">
        <v>9.0220000000000002</v>
      </c>
      <c r="T38" s="55">
        <v>271.92</v>
      </c>
      <c r="U38" s="55">
        <v>69.841999999999999</v>
      </c>
      <c r="V38" s="55">
        <v>202.07900000000001</v>
      </c>
      <c r="W38" s="55">
        <v>237.88800000000001</v>
      </c>
      <c r="X38" s="55">
        <v>54.237000000000002</v>
      </c>
      <c r="Y38" s="55">
        <v>183.65100000000001</v>
      </c>
      <c r="Z38" s="55">
        <v>6.45</v>
      </c>
      <c r="AA38" s="55">
        <v>117.577</v>
      </c>
      <c r="AB38" s="55">
        <v>68.212000000000003</v>
      </c>
      <c r="AC38" s="55">
        <v>2.1840000000000002</v>
      </c>
      <c r="AD38" s="55">
        <v>45.328000000000003</v>
      </c>
      <c r="AE38" s="55">
        <v>1.853</v>
      </c>
      <c r="AF38" s="55">
        <v>1175.7750000000001</v>
      </c>
      <c r="AG38" s="55">
        <v>915.51199999999994</v>
      </c>
      <c r="AH38" s="55">
        <v>29.84</v>
      </c>
      <c r="AI38" s="55">
        <v>15.641</v>
      </c>
      <c r="AJ38" s="55">
        <v>8.0850000000000009</v>
      </c>
      <c r="AK38" s="55">
        <v>0.45400000000000001</v>
      </c>
      <c r="AL38" s="55">
        <v>4.62</v>
      </c>
      <c r="AM38" s="55">
        <v>1.0409999999999999</v>
      </c>
      <c r="AN38" s="55">
        <v>867.32899999999995</v>
      </c>
      <c r="AO38" s="55">
        <v>654.63300000000004</v>
      </c>
      <c r="AP38" s="55">
        <v>157.935</v>
      </c>
      <c r="AQ38" s="55">
        <v>30.686</v>
      </c>
      <c r="AR38" s="55">
        <v>24.076000000000001</v>
      </c>
      <c r="AS38" s="55">
        <v>18.343</v>
      </c>
      <c r="AT38" s="55">
        <v>260.26299999999998</v>
      </c>
      <c r="AU38" s="55">
        <v>12.225</v>
      </c>
      <c r="AV38" s="55">
        <v>0.80500000000000005</v>
      </c>
      <c r="AW38" s="55">
        <v>11.420999999999999</v>
      </c>
      <c r="AX38" s="55">
        <v>183.99600000000001</v>
      </c>
      <c r="AY38" s="55">
        <v>34.277999999999999</v>
      </c>
      <c r="AZ38" s="55">
        <v>149.71899999999999</v>
      </c>
      <c r="BA38" s="55">
        <v>62.106000000000002</v>
      </c>
      <c r="BB38" s="55">
        <v>10.105</v>
      </c>
      <c r="BC38" s="55">
        <v>52.000999999999998</v>
      </c>
      <c r="BD38" s="55">
        <v>1.9359999999999999</v>
      </c>
      <c r="BE38" s="55">
        <v>1522.952</v>
      </c>
      <c r="BF38" s="55">
        <v>1270.462</v>
      </c>
      <c r="BG38" s="55">
        <v>43.195</v>
      </c>
      <c r="BH38" s="55">
        <v>21.036000000000001</v>
      </c>
      <c r="BI38" s="55">
        <v>11.048</v>
      </c>
      <c r="BJ38" s="55">
        <v>0.67100000000000004</v>
      </c>
      <c r="BK38" s="55">
        <v>8.91</v>
      </c>
      <c r="BL38" s="55">
        <v>1.53</v>
      </c>
      <c r="BM38" s="55">
        <v>1206.1759999999999</v>
      </c>
      <c r="BN38" s="55">
        <v>894.13599999999997</v>
      </c>
      <c r="BO38" s="55">
        <v>245.40600000000001</v>
      </c>
      <c r="BP38" s="55">
        <v>34.103999999999999</v>
      </c>
      <c r="BQ38" s="55">
        <v>32.53</v>
      </c>
      <c r="BR38" s="55">
        <v>21.091000000000001</v>
      </c>
      <c r="BS38" s="55">
        <v>252.49100000000001</v>
      </c>
      <c r="BT38" s="55">
        <v>10.851000000000001</v>
      </c>
      <c r="BU38" s="55">
        <v>1.0680000000000001</v>
      </c>
      <c r="BV38" s="55">
        <v>9.7840000000000007</v>
      </c>
      <c r="BW38" s="55">
        <v>159.57900000000001</v>
      </c>
      <c r="BX38" s="55">
        <v>25.244</v>
      </c>
      <c r="BY38" s="55">
        <v>134.33500000000001</v>
      </c>
      <c r="BZ38" s="55">
        <v>80.835999999999999</v>
      </c>
      <c r="CA38" s="55">
        <v>5.6429999999999998</v>
      </c>
      <c r="CB38" s="55">
        <v>75.192999999999998</v>
      </c>
      <c r="CC38" s="55">
        <v>1.224</v>
      </c>
      <c r="CD38" s="55">
        <v>4004.5909999999999</v>
      </c>
      <c r="CE38" s="55">
        <v>3496.8270000000002</v>
      </c>
      <c r="CF38" s="55">
        <v>63.128</v>
      </c>
      <c r="CG38" s="55">
        <v>24.236999999999998</v>
      </c>
      <c r="CH38" s="55">
        <v>19.378</v>
      </c>
      <c r="CI38" s="55">
        <v>4.1429999999999998</v>
      </c>
      <c r="CJ38" s="55">
        <v>9.7490000000000006</v>
      </c>
      <c r="CK38" s="55">
        <v>5.6210000000000004</v>
      </c>
      <c r="CL38" s="55">
        <v>3359.6190000000001</v>
      </c>
      <c r="CM38" s="55">
        <v>1645.9949999999999</v>
      </c>
      <c r="CN38" s="55">
        <v>335.642</v>
      </c>
      <c r="CO38" s="55">
        <v>233.523</v>
      </c>
      <c r="CP38" s="55">
        <v>1144.4590000000001</v>
      </c>
      <c r="CQ38" s="55">
        <v>74.078999999999994</v>
      </c>
      <c r="CR38" s="55">
        <v>390.18700000000001</v>
      </c>
      <c r="CS38" s="55">
        <v>9.5440000000000005</v>
      </c>
      <c r="CT38" s="55">
        <v>2.6579999999999999</v>
      </c>
      <c r="CU38" s="55">
        <v>6.8869999999999996</v>
      </c>
      <c r="CV38" s="55">
        <v>167.03200000000001</v>
      </c>
      <c r="CW38" s="55">
        <v>44.554000000000002</v>
      </c>
      <c r="CX38" s="55">
        <v>122.47799999999999</v>
      </c>
      <c r="CY38" s="55">
        <v>208.16499999999999</v>
      </c>
      <c r="CZ38" s="55">
        <v>47.372999999999998</v>
      </c>
      <c r="DA38" s="55">
        <v>160.792</v>
      </c>
      <c r="DB38" s="55">
        <v>5.4470000000000001</v>
      </c>
      <c r="DC38" s="55">
        <v>101.971</v>
      </c>
      <c r="DD38" s="55">
        <v>56.561</v>
      </c>
      <c r="DE38" s="55">
        <v>2.1840000000000002</v>
      </c>
      <c r="DF38" s="55">
        <v>41.374000000000002</v>
      </c>
      <c r="DG38" s="55">
        <v>1.853</v>
      </c>
      <c r="DH38" s="55">
        <v>1308.482</v>
      </c>
      <c r="DI38" s="55">
        <v>985.22299999999996</v>
      </c>
      <c r="DJ38" s="55">
        <v>28.555</v>
      </c>
      <c r="DK38" s="55">
        <v>17.265000000000001</v>
      </c>
      <c r="DL38" s="55">
        <v>6.5730000000000004</v>
      </c>
      <c r="DM38" s="55">
        <v>0</v>
      </c>
      <c r="DN38" s="55">
        <v>3.3370000000000002</v>
      </c>
      <c r="DO38" s="55">
        <v>1.38</v>
      </c>
      <c r="DP38" s="55">
        <v>931.56700000000001</v>
      </c>
      <c r="DQ38" s="55">
        <v>695.15200000000004</v>
      </c>
      <c r="DR38" s="55">
        <v>162.66200000000001</v>
      </c>
      <c r="DS38" s="55">
        <v>44.18</v>
      </c>
      <c r="DT38" s="55">
        <v>29.573</v>
      </c>
      <c r="DU38" s="55">
        <v>25.100999999999999</v>
      </c>
      <c r="DV38" s="55">
        <v>323.25900000000001</v>
      </c>
      <c r="DW38" s="55">
        <v>12.301</v>
      </c>
      <c r="DX38" s="55">
        <v>1.7190000000000001</v>
      </c>
      <c r="DY38" s="55">
        <v>10.582000000000001</v>
      </c>
      <c r="DZ38" s="55">
        <v>233.869</v>
      </c>
      <c r="EA38" s="55">
        <v>46.920999999999999</v>
      </c>
      <c r="EB38" s="55">
        <v>186.94800000000001</v>
      </c>
      <c r="EC38" s="55">
        <v>74.700999999999993</v>
      </c>
      <c r="ED38" s="55">
        <v>14.054</v>
      </c>
      <c r="EE38" s="55">
        <v>60.646999999999998</v>
      </c>
      <c r="EF38" s="55">
        <v>2.3879999999999999</v>
      </c>
      <c r="EG38" s="55">
        <v>15.526999999999999</v>
      </c>
      <c r="EH38" s="55">
        <v>11.571999999999999</v>
      </c>
      <c r="EI38" s="55">
        <v>0</v>
      </c>
      <c r="EJ38" s="55">
        <v>3.9550000000000001</v>
      </c>
      <c r="EK38" s="55">
        <v>0</v>
      </c>
      <c r="EL38" s="55">
        <v>2009.2850000000001</v>
      </c>
      <c r="EM38" s="55">
        <v>1680.2329999999999</v>
      </c>
      <c r="EN38" s="55">
        <v>56.58</v>
      </c>
      <c r="EO38" s="55">
        <v>26.364000000000001</v>
      </c>
      <c r="EP38" s="55">
        <v>16.026</v>
      </c>
      <c r="EQ38" s="55">
        <v>1.125</v>
      </c>
      <c r="ER38" s="55">
        <v>10.494</v>
      </c>
      <c r="ES38" s="55">
        <v>2.5710000000000002</v>
      </c>
      <c r="ET38" s="55">
        <v>1597.9390000000001</v>
      </c>
      <c r="EU38" s="55">
        <v>1209.2460000000001</v>
      </c>
      <c r="EV38" s="55">
        <v>298.85300000000001</v>
      </c>
      <c r="EW38" s="55">
        <v>43.542000000000002</v>
      </c>
      <c r="EX38" s="55">
        <v>46.298000000000002</v>
      </c>
      <c r="EY38" s="55">
        <v>25.713999999999999</v>
      </c>
      <c r="EZ38" s="55">
        <v>329.053</v>
      </c>
      <c r="FA38" s="55">
        <v>14.718999999999999</v>
      </c>
      <c r="FB38" s="55">
        <v>1.9610000000000001</v>
      </c>
      <c r="FC38" s="55">
        <v>12.757999999999999</v>
      </c>
      <c r="FD38" s="55">
        <v>214.59399999999999</v>
      </c>
      <c r="FE38" s="55">
        <v>37.889000000000003</v>
      </c>
      <c r="FF38" s="55">
        <v>176.70599999999999</v>
      </c>
      <c r="FG38" s="55">
        <v>97.963999999999999</v>
      </c>
      <c r="FH38" s="55">
        <v>8.5579999999999998</v>
      </c>
      <c r="FI38" s="55">
        <v>89.406000000000006</v>
      </c>
      <c r="FJ38" s="55">
        <v>1.7749999999999999</v>
      </c>
      <c r="FK38" s="55">
        <v>7.9000000000000001E-2</v>
      </c>
      <c r="FL38" s="55">
        <v>7.9000000000000001E-2</v>
      </c>
      <c r="FM38" s="55">
        <v>0</v>
      </c>
      <c r="FN38" s="55">
        <v>0</v>
      </c>
      <c r="FO38" s="55">
        <v>0</v>
      </c>
      <c r="FP38" s="55">
        <v>7322.3580000000002</v>
      </c>
      <c r="FQ38" s="55">
        <v>6162.2820000000002</v>
      </c>
      <c r="FR38" s="55">
        <v>148.26300000000001</v>
      </c>
      <c r="FS38" s="55">
        <v>67.866</v>
      </c>
      <c r="FT38" s="55">
        <v>41.976999999999997</v>
      </c>
      <c r="FU38" s="55">
        <v>5.2679999999999998</v>
      </c>
      <c r="FV38" s="55">
        <v>23.58</v>
      </c>
      <c r="FW38" s="55">
        <v>9.5719999999999992</v>
      </c>
      <c r="FX38" s="55">
        <v>5889.125</v>
      </c>
      <c r="FY38" s="55">
        <v>3550.393</v>
      </c>
      <c r="FZ38" s="55">
        <v>797.15800000000002</v>
      </c>
      <c r="GA38" s="55">
        <v>321.245</v>
      </c>
      <c r="GB38" s="55">
        <v>1220.329</v>
      </c>
      <c r="GC38" s="55">
        <v>124.89400000000001</v>
      </c>
      <c r="GD38" s="55">
        <v>1042.499</v>
      </c>
      <c r="GE38" s="55">
        <v>36.564</v>
      </c>
      <c r="GF38" s="55">
        <v>6.3380000000000001</v>
      </c>
      <c r="GG38" s="55">
        <v>30.227</v>
      </c>
      <c r="GH38" s="55">
        <v>615.49599999999998</v>
      </c>
      <c r="GI38" s="55">
        <v>129.363</v>
      </c>
      <c r="GJ38" s="55">
        <v>486.13299999999998</v>
      </c>
      <c r="GK38" s="55">
        <v>380.83</v>
      </c>
      <c r="GL38" s="55">
        <v>69.984999999999999</v>
      </c>
      <c r="GM38" s="55">
        <v>310.84500000000003</v>
      </c>
      <c r="GN38" s="55">
        <v>9.61</v>
      </c>
      <c r="GO38" s="55">
        <v>117.577</v>
      </c>
      <c r="GP38" s="55">
        <v>68.212000000000003</v>
      </c>
      <c r="GQ38" s="55">
        <v>2.1840000000000002</v>
      </c>
      <c r="GR38" s="55">
        <v>45.328000000000003</v>
      </c>
      <c r="GS38" s="55">
        <v>1.853</v>
      </c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602</vt:i4>
      </vt:variant>
    </vt:vector>
  </HeadingPairs>
  <TitlesOfParts>
    <vt:vector size="607" baseType="lpstr">
      <vt:lpstr>Contents</vt:lpstr>
      <vt:lpstr>Table 6.1</vt:lpstr>
      <vt:lpstr>Table 6.2</vt:lpstr>
      <vt:lpstr>Index</vt:lpstr>
      <vt:lpstr>Data1</vt:lpstr>
      <vt:lpstr>A124866718T</vt:lpstr>
      <vt:lpstr>A124866718T_Data</vt:lpstr>
      <vt:lpstr>A124866718T_Latest</vt:lpstr>
      <vt:lpstr>A124866722J</vt:lpstr>
      <vt:lpstr>A124866722J_Data</vt:lpstr>
      <vt:lpstr>A124866722J_Latest</vt:lpstr>
      <vt:lpstr>A124866726T</vt:lpstr>
      <vt:lpstr>A124866726T_Data</vt:lpstr>
      <vt:lpstr>A124866726T_Latest</vt:lpstr>
      <vt:lpstr>A124866734T</vt:lpstr>
      <vt:lpstr>A124866734T_Data</vt:lpstr>
      <vt:lpstr>A124866734T_Latest</vt:lpstr>
      <vt:lpstr>A124866738A</vt:lpstr>
      <vt:lpstr>A124866738A_Data</vt:lpstr>
      <vt:lpstr>A124866738A_Latest</vt:lpstr>
      <vt:lpstr>A124866746A</vt:lpstr>
      <vt:lpstr>A124866746A_Data</vt:lpstr>
      <vt:lpstr>A124866746A_Latest</vt:lpstr>
      <vt:lpstr>A124866750T</vt:lpstr>
      <vt:lpstr>A124866750T_Data</vt:lpstr>
      <vt:lpstr>A124866750T_Latest</vt:lpstr>
      <vt:lpstr>A124866754A</vt:lpstr>
      <vt:lpstr>A124866754A_Data</vt:lpstr>
      <vt:lpstr>A124866754A_Latest</vt:lpstr>
      <vt:lpstr>A124866758K</vt:lpstr>
      <vt:lpstr>A124866758K_Data</vt:lpstr>
      <vt:lpstr>A124866758K_Latest</vt:lpstr>
      <vt:lpstr>A124866762A</vt:lpstr>
      <vt:lpstr>A124866762A_Data</vt:lpstr>
      <vt:lpstr>A124866762A_Latest</vt:lpstr>
      <vt:lpstr>A124866766K</vt:lpstr>
      <vt:lpstr>A124866766K_Data</vt:lpstr>
      <vt:lpstr>A124866766K_Latest</vt:lpstr>
      <vt:lpstr>A124866770A</vt:lpstr>
      <vt:lpstr>A124866770A_Data</vt:lpstr>
      <vt:lpstr>A124866770A_Latest</vt:lpstr>
      <vt:lpstr>A124866774K</vt:lpstr>
      <vt:lpstr>A124866774K_Data</vt:lpstr>
      <vt:lpstr>A124866774K_Latest</vt:lpstr>
      <vt:lpstr>A124866778V</vt:lpstr>
      <vt:lpstr>A124866778V_Data</vt:lpstr>
      <vt:lpstr>A124866778V_Latest</vt:lpstr>
      <vt:lpstr>A124866782K</vt:lpstr>
      <vt:lpstr>A124866782K_Data</vt:lpstr>
      <vt:lpstr>A124866782K_Latest</vt:lpstr>
      <vt:lpstr>A124866786V</vt:lpstr>
      <vt:lpstr>A124866786V_Data</vt:lpstr>
      <vt:lpstr>A124866786V_Latest</vt:lpstr>
      <vt:lpstr>A124866790K</vt:lpstr>
      <vt:lpstr>A124866790K_Data</vt:lpstr>
      <vt:lpstr>A124866790K_Latest</vt:lpstr>
      <vt:lpstr>A124866802J</vt:lpstr>
      <vt:lpstr>A124866802J_Data</vt:lpstr>
      <vt:lpstr>A124866802J_Latest</vt:lpstr>
      <vt:lpstr>A124866806T</vt:lpstr>
      <vt:lpstr>A124866806T_Data</vt:lpstr>
      <vt:lpstr>A124866806T_Latest</vt:lpstr>
      <vt:lpstr>A124866810J</vt:lpstr>
      <vt:lpstr>A124866810J_Data</vt:lpstr>
      <vt:lpstr>A124866810J_Latest</vt:lpstr>
      <vt:lpstr>A124866814T</vt:lpstr>
      <vt:lpstr>A124866814T_Data</vt:lpstr>
      <vt:lpstr>A124866814T_Latest</vt:lpstr>
      <vt:lpstr>A124866818A</vt:lpstr>
      <vt:lpstr>A124866818A_Data</vt:lpstr>
      <vt:lpstr>A124866818A_Latest</vt:lpstr>
      <vt:lpstr>A124866822T</vt:lpstr>
      <vt:lpstr>A124866822T_Data</vt:lpstr>
      <vt:lpstr>A124866822T_Latest</vt:lpstr>
      <vt:lpstr>A124866826A</vt:lpstr>
      <vt:lpstr>A124866826A_Data</vt:lpstr>
      <vt:lpstr>A124866826A_Latest</vt:lpstr>
      <vt:lpstr>A124866830T</vt:lpstr>
      <vt:lpstr>A124866830T_Data</vt:lpstr>
      <vt:lpstr>A124866830T_Latest</vt:lpstr>
      <vt:lpstr>A124866838K</vt:lpstr>
      <vt:lpstr>A124866838K_Data</vt:lpstr>
      <vt:lpstr>A124866838K_Latest</vt:lpstr>
      <vt:lpstr>A124866842A</vt:lpstr>
      <vt:lpstr>A124866842A_Data</vt:lpstr>
      <vt:lpstr>A124866842A_Latest</vt:lpstr>
      <vt:lpstr>A124866846K</vt:lpstr>
      <vt:lpstr>A124866846K_Data</vt:lpstr>
      <vt:lpstr>A124866846K_Latest</vt:lpstr>
      <vt:lpstr>A124866850A</vt:lpstr>
      <vt:lpstr>A124866850A_Data</vt:lpstr>
      <vt:lpstr>A124866850A_Latest</vt:lpstr>
      <vt:lpstr>A124866854K</vt:lpstr>
      <vt:lpstr>A124866854K_Data</vt:lpstr>
      <vt:lpstr>A124866854K_Latest</vt:lpstr>
      <vt:lpstr>A124866858V</vt:lpstr>
      <vt:lpstr>A124866858V_Data</vt:lpstr>
      <vt:lpstr>A124866858V_Latest</vt:lpstr>
      <vt:lpstr>A124866862K</vt:lpstr>
      <vt:lpstr>A124866862K_Data</vt:lpstr>
      <vt:lpstr>A124866862K_Latest</vt:lpstr>
      <vt:lpstr>A124866866V</vt:lpstr>
      <vt:lpstr>A124866866V_Data</vt:lpstr>
      <vt:lpstr>A124866866V_Latest</vt:lpstr>
      <vt:lpstr>A124866870K</vt:lpstr>
      <vt:lpstr>A124866870K_Data</vt:lpstr>
      <vt:lpstr>A124866870K_Latest</vt:lpstr>
      <vt:lpstr>A124866874V</vt:lpstr>
      <vt:lpstr>A124866874V_Data</vt:lpstr>
      <vt:lpstr>A124866874V_Latest</vt:lpstr>
      <vt:lpstr>A124866878C</vt:lpstr>
      <vt:lpstr>A124866878C_Data</vt:lpstr>
      <vt:lpstr>A124866878C_Latest</vt:lpstr>
      <vt:lpstr>A124866882V</vt:lpstr>
      <vt:lpstr>A124866882V_Data</vt:lpstr>
      <vt:lpstr>A124866882V_Latest</vt:lpstr>
      <vt:lpstr>A124866886C</vt:lpstr>
      <vt:lpstr>A124866886C_Data</vt:lpstr>
      <vt:lpstr>A124866886C_Latest</vt:lpstr>
      <vt:lpstr>A124866890V</vt:lpstr>
      <vt:lpstr>A124866890V_Data</vt:lpstr>
      <vt:lpstr>A124866890V_Latest</vt:lpstr>
      <vt:lpstr>A124866894C</vt:lpstr>
      <vt:lpstr>A124866894C_Data</vt:lpstr>
      <vt:lpstr>A124866894C_Latest</vt:lpstr>
      <vt:lpstr>A124866898L</vt:lpstr>
      <vt:lpstr>A124866898L_Data</vt:lpstr>
      <vt:lpstr>A124866898L_Latest</vt:lpstr>
      <vt:lpstr>A124866902T</vt:lpstr>
      <vt:lpstr>A124866902T_Data</vt:lpstr>
      <vt:lpstr>A124866902T_Latest</vt:lpstr>
      <vt:lpstr>A124866906A</vt:lpstr>
      <vt:lpstr>A124866906A_Data</vt:lpstr>
      <vt:lpstr>A124866906A_Latest</vt:lpstr>
      <vt:lpstr>A124866910T</vt:lpstr>
      <vt:lpstr>A124866910T_Data</vt:lpstr>
      <vt:lpstr>A124866910T_Latest</vt:lpstr>
      <vt:lpstr>A124866914A</vt:lpstr>
      <vt:lpstr>A124866914A_Data</vt:lpstr>
      <vt:lpstr>A124866914A_Latest</vt:lpstr>
      <vt:lpstr>A124866918K</vt:lpstr>
      <vt:lpstr>A124866918K_Data</vt:lpstr>
      <vt:lpstr>A124866918K_Latest</vt:lpstr>
      <vt:lpstr>A124866922A</vt:lpstr>
      <vt:lpstr>A124866922A_Data</vt:lpstr>
      <vt:lpstr>A124866922A_Latest</vt:lpstr>
      <vt:lpstr>A124866926K</vt:lpstr>
      <vt:lpstr>A124866926K_Data</vt:lpstr>
      <vt:lpstr>A124866926K_Latest</vt:lpstr>
      <vt:lpstr>A124866930A</vt:lpstr>
      <vt:lpstr>A124866930A_Data</vt:lpstr>
      <vt:lpstr>A124866930A_Latest</vt:lpstr>
      <vt:lpstr>A124866934K</vt:lpstr>
      <vt:lpstr>A124866934K_Data</vt:lpstr>
      <vt:lpstr>A124866934K_Latest</vt:lpstr>
      <vt:lpstr>A124866938V</vt:lpstr>
      <vt:lpstr>A124866938V_Data</vt:lpstr>
      <vt:lpstr>A124866938V_Latest</vt:lpstr>
      <vt:lpstr>A124866942K</vt:lpstr>
      <vt:lpstr>A124866942K_Data</vt:lpstr>
      <vt:lpstr>A124866942K_Latest</vt:lpstr>
      <vt:lpstr>A124866946V</vt:lpstr>
      <vt:lpstr>A124866946V_Data</vt:lpstr>
      <vt:lpstr>A124866946V_Latest</vt:lpstr>
      <vt:lpstr>A124866950K</vt:lpstr>
      <vt:lpstr>A124866950K_Data</vt:lpstr>
      <vt:lpstr>A124866950K_Latest</vt:lpstr>
      <vt:lpstr>A124866954V</vt:lpstr>
      <vt:lpstr>A124866954V_Data</vt:lpstr>
      <vt:lpstr>A124866954V_Latest</vt:lpstr>
      <vt:lpstr>A124866958C</vt:lpstr>
      <vt:lpstr>A124866958C_Data</vt:lpstr>
      <vt:lpstr>A124866958C_Latest</vt:lpstr>
      <vt:lpstr>A124866962V</vt:lpstr>
      <vt:lpstr>A124866962V_Data</vt:lpstr>
      <vt:lpstr>A124866962V_Latest</vt:lpstr>
      <vt:lpstr>A124866966C</vt:lpstr>
      <vt:lpstr>A124866966C_Data</vt:lpstr>
      <vt:lpstr>A124866966C_Latest</vt:lpstr>
      <vt:lpstr>A124866970V</vt:lpstr>
      <vt:lpstr>A124866970V_Data</vt:lpstr>
      <vt:lpstr>A124866970V_Latest</vt:lpstr>
      <vt:lpstr>A124866974C</vt:lpstr>
      <vt:lpstr>A124866974C_Data</vt:lpstr>
      <vt:lpstr>A124866974C_Latest</vt:lpstr>
      <vt:lpstr>A124866978L</vt:lpstr>
      <vt:lpstr>A124866978L_Data</vt:lpstr>
      <vt:lpstr>A124866978L_Latest</vt:lpstr>
      <vt:lpstr>A124866982C</vt:lpstr>
      <vt:lpstr>A124866982C_Data</vt:lpstr>
      <vt:lpstr>A124866982C_Latest</vt:lpstr>
      <vt:lpstr>A124866986L</vt:lpstr>
      <vt:lpstr>A124866986L_Data</vt:lpstr>
      <vt:lpstr>A124866986L_Latest</vt:lpstr>
      <vt:lpstr>A124866990C</vt:lpstr>
      <vt:lpstr>A124866990C_Data</vt:lpstr>
      <vt:lpstr>A124866990C_Latest</vt:lpstr>
      <vt:lpstr>A124866994L</vt:lpstr>
      <vt:lpstr>A124866994L_Data</vt:lpstr>
      <vt:lpstr>A124866994L_Latest</vt:lpstr>
      <vt:lpstr>A124866998W</vt:lpstr>
      <vt:lpstr>A124866998W_Data</vt:lpstr>
      <vt:lpstr>A124866998W_Latest</vt:lpstr>
      <vt:lpstr>A124867002C</vt:lpstr>
      <vt:lpstr>A124867002C_Data</vt:lpstr>
      <vt:lpstr>A124867002C_Latest</vt:lpstr>
      <vt:lpstr>A124867006L</vt:lpstr>
      <vt:lpstr>A124867006L_Data</vt:lpstr>
      <vt:lpstr>A124867006L_Latest</vt:lpstr>
      <vt:lpstr>A124867010C</vt:lpstr>
      <vt:lpstr>A124867010C_Data</vt:lpstr>
      <vt:lpstr>A124867010C_Latest</vt:lpstr>
      <vt:lpstr>A124867014L</vt:lpstr>
      <vt:lpstr>A124867014L_Data</vt:lpstr>
      <vt:lpstr>A124867014L_Latest</vt:lpstr>
      <vt:lpstr>A124867018W</vt:lpstr>
      <vt:lpstr>A124867018W_Data</vt:lpstr>
      <vt:lpstr>A124867018W_Latest</vt:lpstr>
      <vt:lpstr>A124867022L</vt:lpstr>
      <vt:lpstr>A124867022L_Data</vt:lpstr>
      <vt:lpstr>A124867022L_Latest</vt:lpstr>
      <vt:lpstr>A124867026W</vt:lpstr>
      <vt:lpstr>A124867026W_Data</vt:lpstr>
      <vt:lpstr>A124867026W_Latest</vt:lpstr>
      <vt:lpstr>A124867030L</vt:lpstr>
      <vt:lpstr>A124867030L_Data</vt:lpstr>
      <vt:lpstr>A124867030L_Latest</vt:lpstr>
      <vt:lpstr>A124867034W</vt:lpstr>
      <vt:lpstr>A124867034W_Data</vt:lpstr>
      <vt:lpstr>A124867034W_Latest</vt:lpstr>
      <vt:lpstr>A124867038F</vt:lpstr>
      <vt:lpstr>A124867038F_Data</vt:lpstr>
      <vt:lpstr>A124867038F_Latest</vt:lpstr>
      <vt:lpstr>A124867042W</vt:lpstr>
      <vt:lpstr>A124867042W_Data</vt:lpstr>
      <vt:lpstr>A124867042W_Latest</vt:lpstr>
      <vt:lpstr>A124867046F</vt:lpstr>
      <vt:lpstr>A124867046F_Data</vt:lpstr>
      <vt:lpstr>A124867046F_Latest</vt:lpstr>
      <vt:lpstr>A124867050W</vt:lpstr>
      <vt:lpstr>A124867050W_Data</vt:lpstr>
      <vt:lpstr>A124867050W_Latest</vt:lpstr>
      <vt:lpstr>A124867054F</vt:lpstr>
      <vt:lpstr>A124867054F_Data</vt:lpstr>
      <vt:lpstr>A124867054F_Latest</vt:lpstr>
      <vt:lpstr>A124867058R</vt:lpstr>
      <vt:lpstr>A124867058R_Data</vt:lpstr>
      <vt:lpstr>A124867058R_Latest</vt:lpstr>
      <vt:lpstr>A124867062F</vt:lpstr>
      <vt:lpstr>A124867062F_Data</vt:lpstr>
      <vt:lpstr>A124867062F_Latest</vt:lpstr>
      <vt:lpstr>A124867066R</vt:lpstr>
      <vt:lpstr>A124867066R_Data</vt:lpstr>
      <vt:lpstr>A124867066R_Latest</vt:lpstr>
      <vt:lpstr>A124867070F</vt:lpstr>
      <vt:lpstr>A124867070F_Data</vt:lpstr>
      <vt:lpstr>A124867070F_Latest</vt:lpstr>
      <vt:lpstr>A124867074R</vt:lpstr>
      <vt:lpstr>A124867074R_Data</vt:lpstr>
      <vt:lpstr>A124867074R_Latest</vt:lpstr>
      <vt:lpstr>A124867078X</vt:lpstr>
      <vt:lpstr>A124867078X_Data</vt:lpstr>
      <vt:lpstr>A124867078X_Latest</vt:lpstr>
      <vt:lpstr>A124867082R</vt:lpstr>
      <vt:lpstr>A124867082R_Data</vt:lpstr>
      <vt:lpstr>A124867082R_Latest</vt:lpstr>
      <vt:lpstr>A124867086X</vt:lpstr>
      <vt:lpstr>A124867086X_Data</vt:lpstr>
      <vt:lpstr>A124867086X_Latest</vt:lpstr>
      <vt:lpstr>A124867090R</vt:lpstr>
      <vt:lpstr>A124867090R_Data</vt:lpstr>
      <vt:lpstr>A124867090R_Latest</vt:lpstr>
      <vt:lpstr>A124867094X</vt:lpstr>
      <vt:lpstr>A124867094X_Data</vt:lpstr>
      <vt:lpstr>A124867094X_Latest</vt:lpstr>
      <vt:lpstr>A124867098J</vt:lpstr>
      <vt:lpstr>A124867098J_Data</vt:lpstr>
      <vt:lpstr>A124867098J_Latest</vt:lpstr>
      <vt:lpstr>A124867102L</vt:lpstr>
      <vt:lpstr>A124867102L_Data</vt:lpstr>
      <vt:lpstr>A124867102L_Latest</vt:lpstr>
      <vt:lpstr>A124867106W</vt:lpstr>
      <vt:lpstr>A124867106W_Data</vt:lpstr>
      <vt:lpstr>A124867106W_Latest</vt:lpstr>
      <vt:lpstr>A124867110L</vt:lpstr>
      <vt:lpstr>A124867110L_Data</vt:lpstr>
      <vt:lpstr>A124867110L_Latest</vt:lpstr>
      <vt:lpstr>A124867114W</vt:lpstr>
      <vt:lpstr>A124867114W_Data</vt:lpstr>
      <vt:lpstr>A124867114W_Latest</vt:lpstr>
      <vt:lpstr>A124867118F</vt:lpstr>
      <vt:lpstr>A124867118F_Data</vt:lpstr>
      <vt:lpstr>A124867118F_Latest</vt:lpstr>
      <vt:lpstr>A124867122W</vt:lpstr>
      <vt:lpstr>A124867122W_Data</vt:lpstr>
      <vt:lpstr>A124867122W_Latest</vt:lpstr>
      <vt:lpstr>A124867126F</vt:lpstr>
      <vt:lpstr>A124867126F_Data</vt:lpstr>
      <vt:lpstr>A124867126F_Latest</vt:lpstr>
      <vt:lpstr>A124867130W</vt:lpstr>
      <vt:lpstr>A124867130W_Data</vt:lpstr>
      <vt:lpstr>A124867130W_Latest</vt:lpstr>
      <vt:lpstr>A124867134F</vt:lpstr>
      <vt:lpstr>A124867134F_Data</vt:lpstr>
      <vt:lpstr>A124867134F_Latest</vt:lpstr>
      <vt:lpstr>A124867138R</vt:lpstr>
      <vt:lpstr>A124867138R_Data</vt:lpstr>
      <vt:lpstr>A124867138R_Latest</vt:lpstr>
      <vt:lpstr>A124867142F</vt:lpstr>
      <vt:lpstr>A124867142F_Data</vt:lpstr>
      <vt:lpstr>A124867142F_Latest</vt:lpstr>
      <vt:lpstr>A124867146R</vt:lpstr>
      <vt:lpstr>A124867146R_Data</vt:lpstr>
      <vt:lpstr>A124867146R_Latest</vt:lpstr>
      <vt:lpstr>A124867150F</vt:lpstr>
      <vt:lpstr>A124867150F_Data</vt:lpstr>
      <vt:lpstr>A124867150F_Latest</vt:lpstr>
      <vt:lpstr>A124867154R</vt:lpstr>
      <vt:lpstr>A124867154R_Data</vt:lpstr>
      <vt:lpstr>A124867154R_Latest</vt:lpstr>
      <vt:lpstr>A124867158X</vt:lpstr>
      <vt:lpstr>A124867158X_Data</vt:lpstr>
      <vt:lpstr>A124867158X_Latest</vt:lpstr>
      <vt:lpstr>A124867162R</vt:lpstr>
      <vt:lpstr>A124867162R_Data</vt:lpstr>
      <vt:lpstr>A124867162R_Latest</vt:lpstr>
      <vt:lpstr>A124867166X</vt:lpstr>
      <vt:lpstr>A124867166X_Data</vt:lpstr>
      <vt:lpstr>A124867166X_Latest</vt:lpstr>
      <vt:lpstr>A124867170R</vt:lpstr>
      <vt:lpstr>A124867170R_Data</vt:lpstr>
      <vt:lpstr>A124867170R_Latest</vt:lpstr>
      <vt:lpstr>A124867174X</vt:lpstr>
      <vt:lpstr>A124867174X_Data</vt:lpstr>
      <vt:lpstr>A124867174X_Latest</vt:lpstr>
      <vt:lpstr>A124867178J</vt:lpstr>
      <vt:lpstr>A124867178J_Data</vt:lpstr>
      <vt:lpstr>A124867178J_Latest</vt:lpstr>
      <vt:lpstr>A124867182X</vt:lpstr>
      <vt:lpstr>A124867182X_Data</vt:lpstr>
      <vt:lpstr>A124867182X_Latest</vt:lpstr>
      <vt:lpstr>A124867186J</vt:lpstr>
      <vt:lpstr>A124867186J_Data</vt:lpstr>
      <vt:lpstr>A124867186J_Latest</vt:lpstr>
      <vt:lpstr>A124867190X</vt:lpstr>
      <vt:lpstr>A124867190X_Data</vt:lpstr>
      <vt:lpstr>A124867190X_Latest</vt:lpstr>
      <vt:lpstr>A124867194J</vt:lpstr>
      <vt:lpstr>A124867194J_Data</vt:lpstr>
      <vt:lpstr>A124867194J_Latest</vt:lpstr>
      <vt:lpstr>A124867198T</vt:lpstr>
      <vt:lpstr>A124867198T_Data</vt:lpstr>
      <vt:lpstr>A124867198T_Latest</vt:lpstr>
      <vt:lpstr>A124867202W</vt:lpstr>
      <vt:lpstr>A124867202W_Data</vt:lpstr>
      <vt:lpstr>A124867202W_Latest</vt:lpstr>
      <vt:lpstr>A124867206F</vt:lpstr>
      <vt:lpstr>A124867206F_Data</vt:lpstr>
      <vt:lpstr>A124867206F_Latest</vt:lpstr>
      <vt:lpstr>A124867210W</vt:lpstr>
      <vt:lpstr>A124867210W_Data</vt:lpstr>
      <vt:lpstr>A124867210W_Latest</vt:lpstr>
      <vt:lpstr>A124867214F</vt:lpstr>
      <vt:lpstr>A124867214F_Data</vt:lpstr>
      <vt:lpstr>A124867214F_Latest</vt:lpstr>
      <vt:lpstr>A124867218R</vt:lpstr>
      <vt:lpstr>A124867218R_Data</vt:lpstr>
      <vt:lpstr>A124867218R_Latest</vt:lpstr>
      <vt:lpstr>A124867222F</vt:lpstr>
      <vt:lpstr>A124867222F_Data</vt:lpstr>
      <vt:lpstr>A124867222F_Latest</vt:lpstr>
      <vt:lpstr>A124867226R</vt:lpstr>
      <vt:lpstr>A124867226R_Data</vt:lpstr>
      <vt:lpstr>A124867226R_Latest</vt:lpstr>
      <vt:lpstr>A124867230F</vt:lpstr>
      <vt:lpstr>A124867230F_Data</vt:lpstr>
      <vt:lpstr>A124867230F_Latest</vt:lpstr>
      <vt:lpstr>A124867234R</vt:lpstr>
      <vt:lpstr>A124867234R_Data</vt:lpstr>
      <vt:lpstr>A124867234R_Latest</vt:lpstr>
      <vt:lpstr>A124867238X</vt:lpstr>
      <vt:lpstr>A124867238X_Data</vt:lpstr>
      <vt:lpstr>A124867238X_Latest</vt:lpstr>
      <vt:lpstr>A124867242R</vt:lpstr>
      <vt:lpstr>A124867242R_Data</vt:lpstr>
      <vt:lpstr>A124867242R_Latest</vt:lpstr>
      <vt:lpstr>A124867246X</vt:lpstr>
      <vt:lpstr>A124867246X_Data</vt:lpstr>
      <vt:lpstr>A124867246X_Latest</vt:lpstr>
      <vt:lpstr>A124867250R</vt:lpstr>
      <vt:lpstr>A124867250R_Data</vt:lpstr>
      <vt:lpstr>A124867250R_Latest</vt:lpstr>
      <vt:lpstr>A124867254X</vt:lpstr>
      <vt:lpstr>A124867254X_Data</vt:lpstr>
      <vt:lpstr>A124867254X_Latest</vt:lpstr>
      <vt:lpstr>A124867258J</vt:lpstr>
      <vt:lpstr>A124867258J_Data</vt:lpstr>
      <vt:lpstr>A124867258J_Latest</vt:lpstr>
      <vt:lpstr>A124867262X</vt:lpstr>
      <vt:lpstr>A124867262X_Data</vt:lpstr>
      <vt:lpstr>A124867262X_Latest</vt:lpstr>
      <vt:lpstr>A124867266J</vt:lpstr>
      <vt:lpstr>A124867266J_Data</vt:lpstr>
      <vt:lpstr>A124867266J_Latest</vt:lpstr>
      <vt:lpstr>A124867270X</vt:lpstr>
      <vt:lpstr>A124867270X_Data</vt:lpstr>
      <vt:lpstr>A124867270X_Latest</vt:lpstr>
      <vt:lpstr>A124867274J</vt:lpstr>
      <vt:lpstr>A124867274J_Data</vt:lpstr>
      <vt:lpstr>A124867274J_Latest</vt:lpstr>
      <vt:lpstr>A124867278T</vt:lpstr>
      <vt:lpstr>A124867278T_Data</vt:lpstr>
      <vt:lpstr>A124867278T_Latest</vt:lpstr>
      <vt:lpstr>A124867282J</vt:lpstr>
      <vt:lpstr>A124867282J_Data</vt:lpstr>
      <vt:lpstr>A124867282J_Latest</vt:lpstr>
      <vt:lpstr>A124867286T</vt:lpstr>
      <vt:lpstr>A124867286T_Data</vt:lpstr>
      <vt:lpstr>A124867286T_Latest</vt:lpstr>
      <vt:lpstr>A124867290J</vt:lpstr>
      <vt:lpstr>A124867290J_Data</vt:lpstr>
      <vt:lpstr>A124867290J_Latest</vt:lpstr>
      <vt:lpstr>A124867294T</vt:lpstr>
      <vt:lpstr>A124867294T_Data</vt:lpstr>
      <vt:lpstr>A124867294T_Latest</vt:lpstr>
      <vt:lpstr>A124867298A</vt:lpstr>
      <vt:lpstr>A124867298A_Data</vt:lpstr>
      <vt:lpstr>A124867298A_Latest</vt:lpstr>
      <vt:lpstr>A124867302F</vt:lpstr>
      <vt:lpstr>A124867302F_Data</vt:lpstr>
      <vt:lpstr>A124867302F_Latest</vt:lpstr>
      <vt:lpstr>A124867306R</vt:lpstr>
      <vt:lpstr>A124867306R_Data</vt:lpstr>
      <vt:lpstr>A124867306R_Latest</vt:lpstr>
      <vt:lpstr>A124867310F</vt:lpstr>
      <vt:lpstr>A124867310F_Data</vt:lpstr>
      <vt:lpstr>A124867310F_Latest</vt:lpstr>
      <vt:lpstr>A124867314R</vt:lpstr>
      <vt:lpstr>A124867314R_Data</vt:lpstr>
      <vt:lpstr>A124867314R_Latest</vt:lpstr>
      <vt:lpstr>A124867318X</vt:lpstr>
      <vt:lpstr>A124867318X_Data</vt:lpstr>
      <vt:lpstr>A124867318X_Latest</vt:lpstr>
      <vt:lpstr>A124867322R</vt:lpstr>
      <vt:lpstr>A124867322R_Data</vt:lpstr>
      <vt:lpstr>A124867322R_Latest</vt:lpstr>
      <vt:lpstr>A124867326X</vt:lpstr>
      <vt:lpstr>A124867326X_Data</vt:lpstr>
      <vt:lpstr>A124867326X_Latest</vt:lpstr>
      <vt:lpstr>A124867334X</vt:lpstr>
      <vt:lpstr>A124867334X_Data</vt:lpstr>
      <vt:lpstr>A124867334X_Latest</vt:lpstr>
      <vt:lpstr>A124867338J</vt:lpstr>
      <vt:lpstr>A124867338J_Data</vt:lpstr>
      <vt:lpstr>A124867338J_Latest</vt:lpstr>
      <vt:lpstr>A124867346J</vt:lpstr>
      <vt:lpstr>A124867346J_Data</vt:lpstr>
      <vt:lpstr>A124867346J_Latest</vt:lpstr>
      <vt:lpstr>A124867350X</vt:lpstr>
      <vt:lpstr>A124867350X_Data</vt:lpstr>
      <vt:lpstr>A124867350X_Latest</vt:lpstr>
      <vt:lpstr>A124867354J</vt:lpstr>
      <vt:lpstr>A124867354J_Data</vt:lpstr>
      <vt:lpstr>A124867354J_Latest</vt:lpstr>
      <vt:lpstr>A124867358T</vt:lpstr>
      <vt:lpstr>A124867358T_Data</vt:lpstr>
      <vt:lpstr>A124867358T_Latest</vt:lpstr>
      <vt:lpstr>A124867362J</vt:lpstr>
      <vt:lpstr>A124867362J_Data</vt:lpstr>
      <vt:lpstr>A124867362J_Latest</vt:lpstr>
      <vt:lpstr>A124867366T</vt:lpstr>
      <vt:lpstr>A124867366T_Data</vt:lpstr>
      <vt:lpstr>A124867366T_Latest</vt:lpstr>
      <vt:lpstr>A124867370J</vt:lpstr>
      <vt:lpstr>A124867370J_Data</vt:lpstr>
      <vt:lpstr>A124867370J_Latest</vt:lpstr>
      <vt:lpstr>A124867374T</vt:lpstr>
      <vt:lpstr>A124867374T_Data</vt:lpstr>
      <vt:lpstr>A124867374T_Latest</vt:lpstr>
      <vt:lpstr>A124867378A</vt:lpstr>
      <vt:lpstr>A124867378A_Data</vt:lpstr>
      <vt:lpstr>A124867378A_Latest</vt:lpstr>
      <vt:lpstr>A124867382T</vt:lpstr>
      <vt:lpstr>A124867382T_Data</vt:lpstr>
      <vt:lpstr>A124867382T_Latest</vt:lpstr>
      <vt:lpstr>A124867386A</vt:lpstr>
      <vt:lpstr>A124867386A_Data</vt:lpstr>
      <vt:lpstr>A124867386A_Latest</vt:lpstr>
      <vt:lpstr>A124867390T</vt:lpstr>
      <vt:lpstr>A124867390T_Data</vt:lpstr>
      <vt:lpstr>A124867390T_Latest</vt:lpstr>
      <vt:lpstr>A124867402R</vt:lpstr>
      <vt:lpstr>A124867402R_Data</vt:lpstr>
      <vt:lpstr>A124867402R_Latest</vt:lpstr>
      <vt:lpstr>A124867406X</vt:lpstr>
      <vt:lpstr>A124867406X_Data</vt:lpstr>
      <vt:lpstr>A124867406X_Latest</vt:lpstr>
      <vt:lpstr>A124867410R</vt:lpstr>
      <vt:lpstr>A124867410R_Data</vt:lpstr>
      <vt:lpstr>A124867410R_Latest</vt:lpstr>
      <vt:lpstr>A124867414X</vt:lpstr>
      <vt:lpstr>A124867414X_Data</vt:lpstr>
      <vt:lpstr>A124867414X_Latest</vt:lpstr>
      <vt:lpstr>A124867418J</vt:lpstr>
      <vt:lpstr>A124867418J_Data</vt:lpstr>
      <vt:lpstr>A124867418J_Latest</vt:lpstr>
      <vt:lpstr>A124867422X</vt:lpstr>
      <vt:lpstr>A124867422X_Data</vt:lpstr>
      <vt:lpstr>A124867422X_Latest</vt:lpstr>
      <vt:lpstr>A124867426J</vt:lpstr>
      <vt:lpstr>A124867426J_Data</vt:lpstr>
      <vt:lpstr>A124867426J_Latest</vt:lpstr>
      <vt:lpstr>A124867430X</vt:lpstr>
      <vt:lpstr>A124867430X_Data</vt:lpstr>
      <vt:lpstr>A124867430X_Latest</vt:lpstr>
      <vt:lpstr>A124867438T</vt:lpstr>
      <vt:lpstr>A124867438T_Data</vt:lpstr>
      <vt:lpstr>A124867438T_Latest</vt:lpstr>
      <vt:lpstr>A124867442J</vt:lpstr>
      <vt:lpstr>A124867442J_Data</vt:lpstr>
      <vt:lpstr>A124867442J_Latest</vt:lpstr>
      <vt:lpstr>A124867446T</vt:lpstr>
      <vt:lpstr>A124867446T_Data</vt:lpstr>
      <vt:lpstr>A124867446T_Latest</vt:lpstr>
      <vt:lpstr>A124867450J</vt:lpstr>
      <vt:lpstr>A124867450J_Data</vt:lpstr>
      <vt:lpstr>A124867450J_Latest</vt:lpstr>
      <vt:lpstr>A124867454T</vt:lpstr>
      <vt:lpstr>A124867454T_Data</vt:lpstr>
      <vt:lpstr>A124867454T_Latest</vt:lpstr>
      <vt:lpstr>A124867458A</vt:lpstr>
      <vt:lpstr>A124867458A_Data</vt:lpstr>
      <vt:lpstr>A124867458A_Latest</vt:lpstr>
      <vt:lpstr>A124867462T</vt:lpstr>
      <vt:lpstr>A124867462T_Data</vt:lpstr>
      <vt:lpstr>A124867462T_Latest</vt:lpstr>
      <vt:lpstr>A124867466A</vt:lpstr>
      <vt:lpstr>A124867466A_Data</vt:lpstr>
      <vt:lpstr>A124867466A_Latest</vt:lpstr>
      <vt:lpstr>A124867470T</vt:lpstr>
      <vt:lpstr>A124867470T_Data</vt:lpstr>
      <vt:lpstr>A124867470T_Latest</vt:lpstr>
      <vt:lpstr>A124867474A</vt:lpstr>
      <vt:lpstr>A124867474A_Data</vt:lpstr>
      <vt:lpstr>A124867474A_Latest</vt:lpstr>
      <vt:lpstr>A124867478K</vt:lpstr>
      <vt:lpstr>A124867478K_Data</vt:lpstr>
      <vt:lpstr>A124867478K_Latest</vt:lpstr>
      <vt:lpstr>A124867482A</vt:lpstr>
      <vt:lpstr>A124867482A_Data</vt:lpstr>
      <vt:lpstr>A124867482A_Latest</vt:lpstr>
      <vt:lpstr>A124867486K</vt:lpstr>
      <vt:lpstr>A124867486K_Data</vt:lpstr>
      <vt:lpstr>A124867486K_Latest</vt:lpstr>
      <vt:lpstr>A124867490A</vt:lpstr>
      <vt:lpstr>A124867490A_Data</vt:lpstr>
      <vt:lpstr>A124867490A_Latest</vt:lpstr>
      <vt:lpstr>A124867494K</vt:lpstr>
      <vt:lpstr>A124867494K_Data</vt:lpstr>
      <vt:lpstr>A124867494K_Latest</vt:lpstr>
      <vt:lpstr>A124867498V</vt:lpstr>
      <vt:lpstr>A124867498V_Data</vt:lpstr>
      <vt:lpstr>A124867498V_Latest</vt:lpstr>
      <vt:lpstr>A124867502X</vt:lpstr>
      <vt:lpstr>A124867502X_Data</vt:lpstr>
      <vt:lpstr>A124867502X_Latest</vt:lpstr>
      <vt:lpstr>A124867506J</vt:lpstr>
      <vt:lpstr>A124867506J_Data</vt:lpstr>
      <vt:lpstr>A124867506J_Latest</vt:lpstr>
      <vt:lpstr>A124867510X</vt:lpstr>
      <vt:lpstr>A124867510X_Data</vt:lpstr>
      <vt:lpstr>A124867510X_Latest</vt:lpstr>
      <vt:lpstr>A124867514J</vt:lpstr>
      <vt:lpstr>A124867514J_Data</vt:lpstr>
      <vt:lpstr>A124867514J_Latest</vt:lpstr>
      <vt:lpstr>A124867518T</vt:lpstr>
      <vt:lpstr>A124867518T_Data</vt:lpstr>
      <vt:lpstr>A124867518T_Latest</vt:lpstr>
      <vt:lpstr>A124867522J</vt:lpstr>
      <vt:lpstr>A124867522J_Data</vt:lpstr>
      <vt:lpstr>A124867522J_Latest</vt:lpstr>
      <vt:lpstr>A124867526T</vt:lpstr>
      <vt:lpstr>A124867526T_Data</vt:lpstr>
      <vt:lpstr>A124867526T_Latest</vt:lpstr>
      <vt:lpstr>A124867530J</vt:lpstr>
      <vt:lpstr>A124867530J_Data</vt:lpstr>
      <vt:lpstr>A124867530J_Latest</vt:lpstr>
      <vt:lpstr>A124867534T</vt:lpstr>
      <vt:lpstr>A124867534T_Data</vt:lpstr>
      <vt:lpstr>A124867534T_Latest</vt:lpstr>
      <vt:lpstr>A124867538A</vt:lpstr>
      <vt:lpstr>A124867538A_Data</vt:lpstr>
      <vt:lpstr>A124867538A_Latest</vt:lpstr>
      <vt:lpstr>A124867542T</vt:lpstr>
      <vt:lpstr>A124867542T_Data</vt:lpstr>
      <vt:lpstr>A124867542T_Latest</vt:lpstr>
      <vt:lpstr>A124867546A</vt:lpstr>
      <vt:lpstr>A124867546A_Data</vt:lpstr>
      <vt:lpstr>A124867546A_Latest</vt:lpstr>
      <vt:lpstr>A124867550T</vt:lpstr>
      <vt:lpstr>A124867550T_Data</vt:lpstr>
      <vt:lpstr>A124867550T_Latest</vt:lpstr>
      <vt:lpstr>A124867554A</vt:lpstr>
      <vt:lpstr>A124867554A_Data</vt:lpstr>
      <vt:lpstr>A124867554A_Latest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Scott Marley</cp:lastModifiedBy>
  <dcterms:created xsi:type="dcterms:W3CDTF">2022-08-18T11:34:35Z</dcterms:created>
  <dcterms:modified xsi:type="dcterms:W3CDTF">2022-09-06T08:53:45Z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2022-08-18T12:08:01Z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37aacb92-8bf9-4857-82a4-45ebb62a0d78</vt:lpwstr>
  </property>
  <property fmtid="{D5CDD505-2E9C-101B-9397-08002B2CF9AE}" pid="8" name="MSIP_Label_c8e5a7ee-c283-40b0-98eb-fa437df4c031_ContentBits">
    <vt:lpwstr>0</vt:lpwstr>
  </property>
</Properties>
</file>