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Families data\Table_outputs\2022\Final\"/>
    </mc:Choice>
  </mc:AlternateContent>
  <xr:revisionPtr revIDLastSave="0" documentId="13_ncr:1_{2E49050F-149E-4B72-8053-F2AAB48B916F}" xr6:coauthVersionLast="47" xr6:coauthVersionMax="47" xr10:uidLastSave="{00000000-0000-0000-0000-000000000000}"/>
  <bookViews>
    <workbookView xWindow="57480" yWindow="-120" windowWidth="38640" windowHeight="21240" xr2:uid="{00000000-000D-0000-FFFF-FFFF00000000}"/>
  </bookViews>
  <sheets>
    <sheet name="Contents" sheetId="5" r:id="rId1"/>
    <sheet name="Table 5" sheetId="6" r:id="rId2"/>
    <sheet name="Index" sheetId="4" r:id="rId3"/>
    <sheet name="Data1" sheetId="1" r:id="rId4"/>
    <sheet name="Data2" sheetId="2" r:id="rId5"/>
  </sheets>
  <definedNames>
    <definedName name="_xlnm._FilterDatabase" localSheetId="3" hidden="1">Data1!$B$10:$B$72</definedName>
    <definedName name="_xlnm._FilterDatabase" localSheetId="4" hidden="1">Data2!#REF!</definedName>
    <definedName name="A129184578F">Data2!$AZ$1:$AZ$10,Data2!$AZ$16:$AZ$72</definedName>
    <definedName name="A129184578F_Data">Data2!$AZ$16:$AZ$72</definedName>
    <definedName name="A129184578F_Latest">Data2!$AZ$72</definedName>
    <definedName name="A129184582W">Data2!$BG$1:$BG$10,Data2!$BG$30:$BG$72</definedName>
    <definedName name="A129184582W_Data">Data2!$BG$30:$BG$72</definedName>
    <definedName name="A129184582W_Latest">Data2!$BG$72</definedName>
    <definedName name="A129184586F">Data2!$BJ$1:$BJ$10,Data2!$BJ$30:$BJ$72</definedName>
    <definedName name="A129184586F_Data">Data2!$BJ$30:$BJ$72</definedName>
    <definedName name="A129184586F_Latest">Data2!$BJ$72</definedName>
    <definedName name="A129184590W">Data2!$BN$1:$BN$10,Data2!$BN$45:$BN$72</definedName>
    <definedName name="A129184590W_Data">Data2!$BN$45:$BN$72</definedName>
    <definedName name="A129184590W_Latest">Data2!$BN$72</definedName>
    <definedName name="A129184594F">Data2!$BR$1:$BR$10,Data2!$BR$30:$BR$72</definedName>
    <definedName name="A129184594F_Data">Data2!$BR$30:$BR$72</definedName>
    <definedName name="A129184594F_Latest">Data2!$BR$72</definedName>
    <definedName name="A129184598R">Data2!$BA$1:$BA$10,Data2!$BA$30:$BA$72</definedName>
    <definedName name="A129184598R_Data">Data2!$BA$30:$BA$72</definedName>
    <definedName name="A129184598R_Latest">Data2!$BA$72</definedName>
    <definedName name="A129184602V">Data2!$BC$1:$BC$10,Data2!$BC$45:$BC$72</definedName>
    <definedName name="A129184602V_Data">Data2!$BC$45:$BC$72</definedName>
    <definedName name="A129184602V_Latest">Data2!$BC$72</definedName>
    <definedName name="A129184606C">Data2!$BT$1:$BT$10,Data2!$BT$30:$BT$72</definedName>
    <definedName name="A129184606C_Data">Data2!$BT$30:$BT$72</definedName>
    <definedName name="A129184606C_Latest">Data2!$BT$72</definedName>
    <definedName name="A129184610V">Data2!$BQ$1:$BQ$10,Data2!$BQ$45:$BQ$72</definedName>
    <definedName name="A129184610V_Data">Data2!$BQ$45:$BQ$72</definedName>
    <definedName name="A129184610V_Latest">Data2!$BQ$72</definedName>
    <definedName name="A129184614C">Data2!$BV$1:$BV$10,Data2!$BV$30:$BV$72</definedName>
    <definedName name="A129184614C_Data">Data2!$BV$30:$BV$72</definedName>
    <definedName name="A129184614C_Latest">Data2!$BV$72</definedName>
    <definedName name="A129184618L">Data2!$AU$1:$AU$10,Data2!$AU$30:$AU$72</definedName>
    <definedName name="A129184618L_Data">Data2!$AU$30:$AU$72</definedName>
    <definedName name="A129184618L_Latest">Data2!$AU$72</definedName>
    <definedName name="A129184622C">Data2!$AY$1:$AY$10,Data2!$AY$30:$AY$72</definedName>
    <definedName name="A129184622C_Data">Data2!$AY$30:$AY$72</definedName>
    <definedName name="A129184622C_Latest">Data2!$AY$72</definedName>
    <definedName name="A129184626L">Data2!$BK$1:$BK$10,Data2!$BK$30:$BK$72</definedName>
    <definedName name="A129184626L_Data">Data2!$BK$30:$BK$72</definedName>
    <definedName name="A129184626L_Latest">Data2!$BK$72</definedName>
    <definedName name="A129184630C">Data2!$BS$1:$BS$10,Data2!$BS$30:$BS$72</definedName>
    <definedName name="A129184630C_Data">Data2!$BS$30:$BS$72</definedName>
    <definedName name="A129184630C_Latest">Data2!$BS$72</definedName>
    <definedName name="A129184634L">Data2!$BU$1:$BU$10,Data2!$BU$30:$BU$72</definedName>
    <definedName name="A129184634L_Data">Data2!$BU$30:$BU$72</definedName>
    <definedName name="A129184634L_Latest">Data2!$BU$72</definedName>
    <definedName name="A129184638W">Data2!$BW$1:$BW$10,Data2!$BW$30:$BW$72</definedName>
    <definedName name="A129184638W_Data">Data2!$BW$30:$BW$72</definedName>
    <definedName name="A129184638W_Latest">Data2!$BW$72</definedName>
    <definedName name="A129184642L">Data2!$AO$1:$AO$10,Data2!$AO$30:$AO$72</definedName>
    <definedName name="A129184642L_Data">Data2!$AO$30:$AO$72</definedName>
    <definedName name="A129184642L_Latest">Data2!$AO$72</definedName>
    <definedName name="A129184646W">Data2!$AR$1:$AR$10,Data2!$AR$45:$AR$72</definedName>
    <definedName name="A129184646W_Data">Data2!$AR$45:$AR$72</definedName>
    <definedName name="A129184646W_Latest">Data2!$AR$72</definedName>
    <definedName name="A129184650L">Data2!$AS$1:$AS$10,Data2!$AS$45:$AS$72</definedName>
    <definedName name="A129184650L_Data">Data2!$AS$45:$AS$72</definedName>
    <definedName name="A129184650L_Latest">Data2!$AS$72</definedName>
    <definedName name="A129184654W">Data2!$BB$1:$BB$10,Data2!$BB$45:$BB$72</definedName>
    <definedName name="A129184654W_Data">Data2!$BB$45:$BB$72</definedName>
    <definedName name="A129184654W_Latest">Data2!$BB$72</definedName>
    <definedName name="A129184658F">Data2!$BD$1:$BD$10,Data2!$BD$45:$BD$72</definedName>
    <definedName name="A129184658F_Data">Data2!$BD$45:$BD$72</definedName>
    <definedName name="A129184658F_Latest">Data2!$BD$72</definedName>
    <definedName name="A129184662W">Data2!$BE$1:$BE$10,Data2!$BE$45:$BE$72</definedName>
    <definedName name="A129184662W_Data">Data2!$BE$45:$BE$72</definedName>
    <definedName name="A129184662W_Latest">Data2!$BE$72</definedName>
    <definedName name="A129184666F">Data2!$BL$1:$BL$10,Data2!$BL$30:$BL$72</definedName>
    <definedName name="A129184666F_Data">Data2!$BL$30:$BL$72</definedName>
    <definedName name="A129184666F_Latest">Data2!$BL$72</definedName>
    <definedName name="A129184670W">Data2!$AT$1:$AT$10,Data2!$AT$30:$AT$72</definedName>
    <definedName name="A129184670W_Data">Data2!$AT$30:$AT$72</definedName>
    <definedName name="A129184670W_Latest">Data2!$AT$72</definedName>
    <definedName name="A129184674F">Data2!$AW$1:$AW$10,Data2!$AW$30:$AW$72</definedName>
    <definedName name="A129184674F_Data">Data2!$AW$30:$AW$72</definedName>
    <definedName name="A129184674F_Latest">Data2!$AW$72</definedName>
    <definedName name="A129184678R">Data2!$BO$1:$BO$10,Data2!$BO$45:$BO$72</definedName>
    <definedName name="A129184678R_Data">Data2!$BO$45:$BO$72</definedName>
    <definedName name="A129184678R_Latest">Data2!$BO$72</definedName>
    <definedName name="A129184682F">Data2!$BP$1:$BP$10,Data2!$BP$45:$BP$72</definedName>
    <definedName name="A129184682F_Data">Data2!$BP$45:$BP$72</definedName>
    <definedName name="A129184682F_Latest">Data2!$BP$72</definedName>
    <definedName name="A129184686R">Data2!$AN$1:$AN$10,Data2!$AN$30:$AN$72</definedName>
    <definedName name="A129184686R_Data">Data2!$AN$30:$AN$72</definedName>
    <definedName name="A129184686R_Latest">Data2!$AN$72</definedName>
    <definedName name="A129184690F">Data2!$AP$1:$AP$10,Data2!$AP$45:$AP$72</definedName>
    <definedName name="A129184690F_Data">Data2!$AP$45:$AP$72</definedName>
    <definedName name="A129184690F_Latest">Data2!$AP$72</definedName>
    <definedName name="A129184694R">Data2!$AQ$1:$AQ$10,Data2!$AQ$45:$AQ$72</definedName>
    <definedName name="A129184694R_Data">Data2!$AQ$45:$AQ$72</definedName>
    <definedName name="A129184694R_Latest">Data2!$AQ$72</definedName>
    <definedName name="A129184698X">Data2!$AV$1:$AV$10,Data2!$AV$30:$AV$72</definedName>
    <definedName name="A129184698X_Data">Data2!$AV$30:$AV$72</definedName>
    <definedName name="A129184698X_Latest">Data2!$AV$72</definedName>
    <definedName name="A129184702C">Data2!$BH$1:$BH$10,Data2!$BH$30:$BH$72</definedName>
    <definedName name="A129184702C_Data">Data2!$BH$30:$BH$72</definedName>
    <definedName name="A129184702C_Latest">Data2!$BH$72</definedName>
    <definedName name="A129184706L">Data2!$BI$1:$BI$10,Data2!$BI$30:$BI$72</definedName>
    <definedName name="A129184706L_Data">Data2!$BI$30:$BI$72</definedName>
    <definedName name="A129184706L_Latest">Data2!$BI$72</definedName>
    <definedName name="A129184710C">Data2!$AX$1:$AX$10,Data2!$AX$30:$AX$72</definedName>
    <definedName name="A129184710C_Data">Data2!$AX$30:$AX$72</definedName>
    <definedName name="A129184710C_Latest">Data2!$AX$72</definedName>
    <definedName name="A129184714L">Data2!$BF$1:$BF$10,Data2!$BF$30:$BF$72</definedName>
    <definedName name="A129184714L_Data">Data2!$BF$30:$BF$72</definedName>
    <definedName name="A129184714L_Latest">Data2!$BF$72</definedName>
    <definedName name="A129184718W">Data2!$BM$1:$BM$10,Data2!$BM$30:$BM$72</definedName>
    <definedName name="A129184718W_Data">Data2!$BM$30:$BM$72</definedName>
    <definedName name="A129184718W_Latest">Data2!$BM$72</definedName>
    <definedName name="A129184722L">Data1!$CH$1:$CH$10,Data1!$CH$16:$CH$72</definedName>
    <definedName name="A129184722L_Data">Data1!$CH$16:$CH$72</definedName>
    <definedName name="A129184722L_Latest">Data1!$CH$72</definedName>
    <definedName name="A129184726W">Data1!$CO$1:$CO$10,Data1!$CO$30:$CO$72</definedName>
    <definedName name="A129184726W_Data">Data1!$CO$30:$CO$72</definedName>
    <definedName name="A129184726W_Latest">Data1!$CO$72</definedName>
    <definedName name="A129184730L">Data1!$CR$1:$CR$10,Data1!$CR$30:$CR$72</definedName>
    <definedName name="A129184730L_Data">Data1!$CR$30:$CR$72</definedName>
    <definedName name="A129184730L_Latest">Data1!$CR$72</definedName>
    <definedName name="A129184734W">Data1!$CV$1:$CV$10,Data1!$CV$45:$CV$72</definedName>
    <definedName name="A129184734W_Data">Data1!$CV$45:$CV$72</definedName>
    <definedName name="A129184734W_Latest">Data1!$CV$72</definedName>
    <definedName name="A129184738F">Data1!$CZ$1:$CZ$10,Data1!$CZ$30:$CZ$72</definedName>
    <definedName name="A129184738F_Data">Data1!$CZ$30:$CZ$72</definedName>
    <definedName name="A129184738F_Latest">Data1!$CZ$72</definedName>
    <definedName name="A129184742W">Data1!$CI$1:$CI$10,Data1!$CI$30:$CI$72</definedName>
    <definedName name="A129184742W_Data">Data1!$CI$30:$CI$72</definedName>
    <definedName name="A129184742W_Latest">Data1!$CI$72</definedName>
    <definedName name="A129184746F">Data1!$CK$1:$CK$10,Data1!$CK$45:$CK$72</definedName>
    <definedName name="A129184746F_Data">Data1!$CK$45:$CK$72</definedName>
    <definedName name="A129184746F_Latest">Data1!$CK$72</definedName>
    <definedName name="A129184750W">Data1!$DB$1:$DB$10,Data1!$DB$30:$DB$72</definedName>
    <definedName name="A129184750W_Data">Data1!$DB$30:$DB$72</definedName>
    <definedName name="A129184750W_Latest">Data1!$DB$72</definedName>
    <definedName name="A129184754F">Data1!$CY$1:$CY$10,Data1!$CY$45:$CY$72</definedName>
    <definedName name="A129184754F_Data">Data1!$CY$45:$CY$72</definedName>
    <definedName name="A129184754F_Latest">Data1!$CY$72</definedName>
    <definedName name="A129184758R">Data1!$DD$1:$DD$10,Data1!$DD$30:$DD$72</definedName>
    <definedName name="A129184758R_Data">Data1!$DD$30:$DD$72</definedName>
    <definedName name="A129184758R_Latest">Data1!$DD$72</definedName>
    <definedName name="A129184762F">Data1!$CC$1:$CC$10,Data1!$CC$30:$CC$72</definedName>
    <definedName name="A129184762F_Data">Data1!$CC$30:$CC$72</definedName>
    <definedName name="A129184762F_Latest">Data1!$CC$72</definedName>
    <definedName name="A129184766R">Data1!$CG$1:$CG$10,Data1!$CG$30:$CG$72</definedName>
    <definedName name="A129184766R_Data">Data1!$CG$30:$CG$72</definedName>
    <definedName name="A129184766R_Latest">Data1!$CG$72</definedName>
    <definedName name="A129184770F">Data1!$CS$1:$CS$10,Data1!$CS$30:$CS$72</definedName>
    <definedName name="A129184770F_Data">Data1!$CS$30:$CS$72</definedName>
    <definedName name="A129184770F_Latest">Data1!$CS$72</definedName>
    <definedName name="A129184774R">Data1!$DA$1:$DA$10,Data1!$DA$30:$DA$72</definedName>
    <definedName name="A129184774R_Data">Data1!$DA$30:$DA$72</definedName>
    <definedName name="A129184774R_Latest">Data1!$DA$72</definedName>
    <definedName name="A129184778X">Data1!$DC$1:$DC$10,Data1!$DC$30:$DC$72</definedName>
    <definedName name="A129184778X_Data">Data1!$DC$30:$DC$72</definedName>
    <definedName name="A129184778X_Latest">Data1!$DC$72</definedName>
    <definedName name="A129184782R">Data1!$DE$1:$DE$10,Data1!$DE$30:$DE$72</definedName>
    <definedName name="A129184782R_Data">Data1!$DE$30:$DE$72</definedName>
    <definedName name="A129184782R_Latest">Data1!$DE$72</definedName>
    <definedName name="A129184786X">Data1!$BW$1:$BW$10,Data1!$BW$30:$BW$72</definedName>
    <definedName name="A129184786X_Data">Data1!$BW$30:$BW$72</definedName>
    <definedName name="A129184786X_Latest">Data1!$BW$72</definedName>
    <definedName name="A129184790R">Data1!$BZ$1:$BZ$10,Data1!$BZ$45:$BZ$72</definedName>
    <definedName name="A129184790R_Data">Data1!$BZ$45:$BZ$72</definedName>
    <definedName name="A129184790R_Latest">Data1!$BZ$72</definedName>
    <definedName name="A129184794X">Data1!$CA$1:$CA$10,Data1!$CA$45:$CA$72</definedName>
    <definedName name="A129184794X_Data">Data1!$CA$45:$CA$72</definedName>
    <definedName name="A129184794X_Latest">Data1!$CA$72</definedName>
    <definedName name="A129184798J">Data1!$CJ$1:$CJ$10,Data1!$CJ$45:$CJ$72</definedName>
    <definedName name="A129184798J_Data">Data1!$CJ$45:$CJ$72</definedName>
    <definedName name="A129184798J_Latest">Data1!$CJ$72</definedName>
    <definedName name="A129184802L">Data1!$CL$1:$CL$10,Data1!$CL$45:$CL$72</definedName>
    <definedName name="A129184802L_Data">Data1!$CL$45:$CL$72</definedName>
    <definedName name="A129184802L_Latest">Data1!$CL$72</definedName>
    <definedName name="A129184806W">Data1!$CM$1:$CM$10,Data1!$CM$45:$CM$72</definedName>
    <definedName name="A129184806W_Data">Data1!$CM$45:$CM$72</definedName>
    <definedName name="A129184806W_Latest">Data1!$CM$72</definedName>
    <definedName name="A129184810L">Data1!$CT$1:$CT$10,Data1!$CT$30:$CT$72</definedName>
    <definedName name="A129184810L_Data">Data1!$CT$30:$CT$72</definedName>
    <definedName name="A129184810L_Latest">Data1!$CT$72</definedName>
    <definedName name="A129184814W">Data1!$CB$1:$CB$10,Data1!$CB$30:$CB$72</definedName>
    <definedName name="A129184814W_Data">Data1!$CB$30:$CB$72</definedName>
    <definedName name="A129184814W_Latest">Data1!$CB$72</definedName>
    <definedName name="A129184818F">Data1!$CE$1:$CE$10,Data1!$CE$30:$CE$72</definedName>
    <definedName name="A129184818F_Data">Data1!$CE$30:$CE$72</definedName>
    <definedName name="A129184818F_Latest">Data1!$CE$72</definedName>
    <definedName name="A129184822W">Data1!$CW$1:$CW$10,Data1!$CW$45:$CW$72</definedName>
    <definedName name="A129184822W_Data">Data1!$CW$45:$CW$72</definedName>
    <definedName name="A129184822W_Latest">Data1!$CW$72</definedName>
    <definedName name="A129184826F">Data1!$CX$1:$CX$10,Data1!$CX$45:$CX$72</definedName>
    <definedName name="A129184826F_Data">Data1!$CX$45:$CX$72</definedName>
    <definedName name="A129184826F_Latest">Data1!$CX$72</definedName>
    <definedName name="A129184830W">Data1!$BV$1:$BV$10,Data1!$BV$30:$BV$72</definedName>
    <definedName name="A129184830W_Data">Data1!$BV$30:$BV$72</definedName>
    <definedName name="A129184830W_Latest">Data1!$BV$72</definedName>
    <definedName name="A129184834F">Data1!$BX$1:$BX$10,Data1!$BX$45:$BX$72</definedName>
    <definedName name="A129184834F_Data">Data1!$BX$45:$BX$72</definedName>
    <definedName name="A129184834F_Latest">Data1!$BX$72</definedName>
    <definedName name="A129184838R">Data1!$BY$1:$BY$10,Data1!$BY$45:$BY$72</definedName>
    <definedName name="A129184838R_Data">Data1!$BY$45:$BY$72</definedName>
    <definedName name="A129184838R_Latest">Data1!$BY$72</definedName>
    <definedName name="A129184842F">Data1!$CD$1:$CD$10,Data1!$CD$30:$CD$72</definedName>
    <definedName name="A129184842F_Data">Data1!$CD$30:$CD$72</definedName>
    <definedName name="A129184842F_Latest">Data1!$CD$72</definedName>
    <definedName name="A129184846R">Data1!$CP$1:$CP$10,Data1!$CP$30:$CP$72</definedName>
    <definedName name="A129184846R_Data">Data1!$CP$30:$CP$72</definedName>
    <definedName name="A129184846R_Latest">Data1!$CP$72</definedName>
    <definedName name="A129184850F">Data1!$CQ$1:$CQ$10,Data1!$CQ$30:$CQ$72</definedName>
    <definedName name="A129184850F_Data">Data1!$CQ$30:$CQ$72</definedName>
    <definedName name="A129184850F_Latest">Data1!$CQ$72</definedName>
    <definedName name="A129184854R">Data1!$CF$1:$CF$10,Data1!$CF$30:$CF$72</definedName>
    <definedName name="A129184854R_Data">Data1!$CF$30:$CF$72</definedName>
    <definedName name="A129184854R_Latest">Data1!$CF$72</definedName>
    <definedName name="A129184858X">Data1!$CN$1:$CN$10,Data1!$CN$30:$CN$72</definedName>
    <definedName name="A129184858X_Data">Data1!$CN$30:$CN$72</definedName>
    <definedName name="A129184858X_Latest">Data1!$CN$72</definedName>
    <definedName name="A129184862R">Data1!$CU$1:$CU$10,Data1!$CU$30:$CU$72</definedName>
    <definedName name="A129184862R_Data">Data1!$CU$30:$CU$72</definedName>
    <definedName name="A129184862R_Latest">Data1!$CU$72</definedName>
    <definedName name="A129184866X">Data1!$GL$1:$GL$10,Data1!$GL$16:$GL$72</definedName>
    <definedName name="A129184866X_Data">Data1!$GL$16:$GL$72</definedName>
    <definedName name="A129184866X_Latest">Data1!$GL$72</definedName>
    <definedName name="A129184870R">Data1!$GS$1:$GS$10,Data1!$GS$30:$GS$72</definedName>
    <definedName name="A129184870R_Data">Data1!$GS$30:$GS$72</definedName>
    <definedName name="A129184870R_Latest">Data1!$GS$72</definedName>
    <definedName name="A129184874X">Data1!$GV$1:$GV$10,Data1!$GV$30:$GV$72</definedName>
    <definedName name="A129184874X_Data">Data1!$GV$30:$GV$72</definedName>
    <definedName name="A129184874X_Latest">Data1!$GV$72</definedName>
    <definedName name="A129184878J">Data1!$GZ$1:$GZ$10,Data1!$GZ$45:$GZ$72</definedName>
    <definedName name="A129184878J_Data">Data1!$GZ$45:$GZ$72</definedName>
    <definedName name="A129184878J_Latest">Data1!$GZ$72</definedName>
    <definedName name="A129184882X">Data1!$HD$1:$HD$10,Data1!$HD$30:$HD$72</definedName>
    <definedName name="A129184882X_Data">Data1!$HD$30:$HD$72</definedName>
    <definedName name="A129184882X_Latest">Data1!$HD$72</definedName>
    <definedName name="A129184886J">Data1!$GM$1:$GM$10,Data1!$GM$30:$GM$72</definedName>
    <definedName name="A129184886J_Data">Data1!$GM$30:$GM$72</definedName>
    <definedName name="A129184886J_Latest">Data1!$GM$72</definedName>
    <definedName name="A129184890X">Data1!$GO$1:$GO$10,Data1!$GO$45:$GO$72</definedName>
    <definedName name="A129184890X_Data">Data1!$GO$45:$GO$72</definedName>
    <definedName name="A129184890X_Latest">Data1!$GO$72</definedName>
    <definedName name="A129184894J">Data1!$HF$1:$HF$10,Data1!$HF$30:$HF$72</definedName>
    <definedName name="A129184894J_Data">Data1!$HF$30:$HF$72</definedName>
    <definedName name="A129184894J_Latest">Data1!$HF$72</definedName>
    <definedName name="A129184898T">Data1!$HC$1:$HC$10,Data1!$HC$45:$HC$72</definedName>
    <definedName name="A129184898T_Data">Data1!$HC$45:$HC$72</definedName>
    <definedName name="A129184898T_Latest">Data1!$HC$72</definedName>
    <definedName name="A129184902W">Data1!$HH$1:$HH$10,Data1!$HH$30:$HH$72</definedName>
    <definedName name="A129184902W_Data">Data1!$HH$30:$HH$72</definedName>
    <definedName name="A129184902W_Latest">Data1!$HH$72</definedName>
    <definedName name="A129184906F">Data1!$GG$1:$GG$10,Data1!$GG$30:$GG$72</definedName>
    <definedName name="A129184906F_Data">Data1!$GG$30:$GG$72</definedName>
    <definedName name="A129184906F_Latest">Data1!$GG$72</definedName>
    <definedName name="A129184910W">Data1!$GK$1:$GK$10,Data1!$GK$30:$GK$72</definedName>
    <definedName name="A129184910W_Data">Data1!$GK$30:$GK$72</definedName>
    <definedName name="A129184910W_Latest">Data1!$GK$72</definedName>
    <definedName name="A129184914F">Data1!$GW$1:$GW$10,Data1!$GW$30:$GW$72</definedName>
    <definedName name="A129184914F_Data">Data1!$GW$30:$GW$72</definedName>
    <definedName name="A129184914F_Latest">Data1!$GW$72</definedName>
    <definedName name="A129184918R">Data1!$HE$1:$HE$10,Data1!$HE$30:$HE$72</definedName>
    <definedName name="A129184918R_Data">Data1!$HE$30:$HE$72</definedName>
    <definedName name="A129184918R_Latest">Data1!$HE$72</definedName>
    <definedName name="A129184922F">Data1!$HG$1:$HG$10,Data1!$HG$30:$HG$72</definedName>
    <definedName name="A129184922F_Data">Data1!$HG$30:$HG$72</definedName>
    <definedName name="A129184922F_Latest">Data1!$HG$72</definedName>
    <definedName name="A129184926R">Data1!$HI$1:$HI$10,Data1!$HI$30:$HI$72</definedName>
    <definedName name="A129184926R_Data">Data1!$HI$30:$HI$72</definedName>
    <definedName name="A129184926R_Latest">Data1!$HI$72</definedName>
    <definedName name="A129184930F">Data1!$GA$1:$GA$10,Data1!$GA$30:$GA$72</definedName>
    <definedName name="A129184930F_Data">Data1!$GA$30:$GA$72</definedName>
    <definedName name="A129184930F_Latest">Data1!$GA$72</definedName>
    <definedName name="A129184934R">Data1!$GD$1:$GD$10,Data1!$GD$45:$GD$72</definedName>
    <definedName name="A129184934R_Data">Data1!$GD$45:$GD$72</definedName>
    <definedName name="A129184934R_Latest">Data1!$GD$72</definedName>
    <definedName name="A129184938X">Data1!$GE$1:$GE$10,Data1!$GE$45:$GE$72</definedName>
    <definedName name="A129184938X_Data">Data1!$GE$45:$GE$72</definedName>
    <definedName name="A129184938X_Latest">Data1!$GE$72</definedName>
    <definedName name="A129184942R">Data1!$GN$1:$GN$10,Data1!$GN$45:$GN$72</definedName>
    <definedName name="A129184942R_Data">Data1!$GN$45:$GN$72</definedName>
    <definedName name="A129184942R_Latest">Data1!$GN$72</definedName>
    <definedName name="A129184946X">Data1!$GP$1:$GP$10,Data1!$GP$45:$GP$72</definedName>
    <definedName name="A129184946X_Data">Data1!$GP$45:$GP$72</definedName>
    <definedName name="A129184946X_Latest">Data1!$GP$72</definedName>
    <definedName name="A129184950R">Data1!$GQ$1:$GQ$10,Data1!$GQ$45:$GQ$72</definedName>
    <definedName name="A129184950R_Data">Data1!$GQ$45:$GQ$72</definedName>
    <definedName name="A129184950R_Latest">Data1!$GQ$72</definedName>
    <definedName name="A129184954X">Data1!$GX$1:$GX$10,Data1!$GX$30:$GX$72</definedName>
    <definedName name="A129184954X_Data">Data1!$GX$30:$GX$72</definedName>
    <definedName name="A129184954X_Latest">Data1!$GX$72</definedName>
    <definedName name="A129184958J">Data1!$GF$1:$GF$10,Data1!$GF$30:$GF$72</definedName>
    <definedName name="A129184958J_Data">Data1!$GF$30:$GF$72</definedName>
    <definedName name="A129184958J_Latest">Data1!$GF$72</definedName>
    <definedName name="A129184962X">Data1!$GI$1:$GI$10,Data1!$GI$30:$GI$72</definedName>
    <definedName name="A129184962X_Data">Data1!$GI$30:$GI$72</definedName>
    <definedName name="A129184962X_Latest">Data1!$GI$72</definedName>
    <definedName name="A129184966J">Data1!$HA$1:$HA$10,Data1!$HA$45:$HA$72</definedName>
    <definedName name="A129184966J_Data">Data1!$HA$45:$HA$72</definedName>
    <definedName name="A129184966J_Latest">Data1!$HA$72</definedName>
    <definedName name="A129184970X">Data1!$HB$1:$HB$10,Data1!$HB$45:$HB$72</definedName>
    <definedName name="A129184970X_Data">Data1!$HB$45:$HB$72</definedName>
    <definedName name="A129184970X_Latest">Data1!$HB$72</definedName>
    <definedName name="A129184974J">Data1!$FZ$1:$FZ$10,Data1!$FZ$30:$FZ$72</definedName>
    <definedName name="A129184974J_Data">Data1!$FZ$30:$FZ$72</definedName>
    <definedName name="A129184974J_Latest">Data1!$FZ$72</definedName>
    <definedName name="A129184978T">Data1!$GB$1:$GB$10,Data1!$GB$45:$GB$72</definedName>
    <definedName name="A129184978T_Data">Data1!$GB$45:$GB$72</definedName>
    <definedName name="A129184978T_Latest">Data1!$GB$72</definedName>
    <definedName name="A129184982J">Data1!$GC$1:$GC$10,Data1!$GC$45:$GC$72</definedName>
    <definedName name="A129184982J_Data">Data1!$GC$45:$GC$72</definedName>
    <definedName name="A129184982J_Latest">Data1!$GC$72</definedName>
    <definedName name="A129184986T">Data1!$GH$1:$GH$10,Data1!$GH$30:$GH$72</definedName>
    <definedName name="A129184986T_Data">Data1!$GH$30:$GH$72</definedName>
    <definedName name="A129184986T_Latest">Data1!$GH$72</definedName>
    <definedName name="A129184990J">Data1!$GT$1:$GT$10,Data1!$GT$30:$GT$72</definedName>
    <definedName name="A129184990J_Data">Data1!$GT$30:$GT$72</definedName>
    <definedName name="A129184990J_Latest">Data1!$GT$72</definedName>
    <definedName name="A129184994T">Data1!$GU$1:$GU$10,Data1!$GU$30:$GU$72</definedName>
    <definedName name="A129184994T_Data">Data1!$GU$30:$GU$72</definedName>
    <definedName name="A129184994T_Latest">Data1!$GU$72</definedName>
    <definedName name="A129184998A">Data1!$GJ$1:$GJ$10,Data1!$GJ$30:$GJ$72</definedName>
    <definedName name="A129184998A_Data">Data1!$GJ$30:$GJ$72</definedName>
    <definedName name="A129184998A_Latest">Data1!$GJ$72</definedName>
    <definedName name="A129185002J">Data1!$GR$1:$GR$10,Data1!$GR$30:$GR$72</definedName>
    <definedName name="A129185002J_Data">Data1!$GR$30:$GR$72</definedName>
    <definedName name="A129185002J_Latest">Data1!$GR$72</definedName>
    <definedName name="A129185006T">Data1!$GY$1:$GY$10,Data1!$GY$30:$GY$72</definedName>
    <definedName name="A129185006T_Data">Data1!$GY$30:$GY$72</definedName>
    <definedName name="A129185006T_Latest">Data1!$GY$72</definedName>
    <definedName name="A129185010J">Data1!$HV$1:$HV$10,Data1!$HV$16:$HV$72</definedName>
    <definedName name="A129185010J_Data">Data1!$HV$16:$HV$72</definedName>
    <definedName name="A129185010J_Latest">Data1!$HV$72</definedName>
    <definedName name="A129185014T">Data1!$IC$1:$IC$10,Data1!$IC$30:$IC$72</definedName>
    <definedName name="A129185014T_Data">Data1!$IC$30:$IC$72</definedName>
    <definedName name="A129185014T_Latest">Data1!$IC$72</definedName>
    <definedName name="A129185018A">Data1!$IF$1:$IF$10,Data1!$IF$30:$IF$72</definedName>
    <definedName name="A129185018A_Data">Data1!$IF$30:$IF$72</definedName>
    <definedName name="A129185018A_Latest">Data1!$IF$72</definedName>
    <definedName name="A129185022T">Data1!$IJ$1:$IJ$10,Data1!$IJ$45:$IJ$72</definedName>
    <definedName name="A129185022T_Data">Data1!$IJ$45:$IJ$72</definedName>
    <definedName name="A129185022T_Latest">Data1!$IJ$72</definedName>
    <definedName name="A129185026A">Data1!$IN$1:$IN$10,Data1!$IN$30:$IN$72</definedName>
    <definedName name="A129185026A_Data">Data1!$IN$30:$IN$72</definedName>
    <definedName name="A129185026A_Latest">Data1!$IN$72</definedName>
    <definedName name="A129185030T">Data1!$HW$1:$HW$10,Data1!$HW$30:$HW$72</definedName>
    <definedName name="A129185030T_Data">Data1!$HW$30:$HW$72</definedName>
    <definedName name="A129185030T_Latest">Data1!$HW$72</definedName>
    <definedName name="A129185034A">Data1!$HY$1:$HY$10,Data1!$HY$45:$HY$72</definedName>
    <definedName name="A129185034A_Data">Data1!$HY$45:$HY$72</definedName>
    <definedName name="A129185034A_Latest">Data1!$HY$72</definedName>
    <definedName name="A129185038K">Data1!$IP$1:$IP$10,Data1!$IP$30:$IP$72</definedName>
    <definedName name="A129185038K_Data">Data1!$IP$30:$IP$72</definedName>
    <definedName name="A129185038K_Latest">Data1!$IP$72</definedName>
    <definedName name="A129185042A">Data1!$IM$1:$IM$10,Data1!$IM$45:$IM$72</definedName>
    <definedName name="A129185042A_Data">Data1!$IM$45:$IM$72</definedName>
    <definedName name="A129185042A_Latest">Data1!$IM$72</definedName>
    <definedName name="A129185046K">Data2!$B$1:$B$10,Data2!$B$30:$B$72</definedName>
    <definedName name="A129185046K_Data">Data2!$B$30:$B$72</definedName>
    <definedName name="A129185046K_Latest">Data2!$B$72</definedName>
    <definedName name="A129185050A">Data1!$HQ$1:$HQ$10,Data1!$HQ$30:$HQ$72</definedName>
    <definedName name="A129185050A_Data">Data1!$HQ$30:$HQ$72</definedName>
    <definedName name="A129185050A_Latest">Data1!$HQ$72</definedName>
    <definedName name="A129185054K">Data1!$HU$1:$HU$10,Data1!$HU$30:$HU$72</definedName>
    <definedName name="A129185054K_Data">Data1!$HU$30:$HU$72</definedName>
    <definedName name="A129185054K_Latest">Data1!$HU$72</definedName>
    <definedName name="A129185058V">Data1!$IG$1:$IG$10,Data1!$IG$30:$IG$72</definedName>
    <definedName name="A129185058V_Data">Data1!$IG$30:$IG$72</definedName>
    <definedName name="A129185058V_Latest">Data1!$IG$72</definedName>
    <definedName name="A129185062K">Data1!$IO$1:$IO$10,Data1!$IO$30:$IO$72</definedName>
    <definedName name="A129185062K_Data">Data1!$IO$30:$IO$72</definedName>
    <definedName name="A129185062K_Latest">Data1!$IO$72</definedName>
    <definedName name="A129185066V">Data1!$IQ$1:$IQ$10,Data1!$IQ$30:$IQ$72</definedName>
    <definedName name="A129185066V_Data">Data1!$IQ$30:$IQ$72</definedName>
    <definedName name="A129185066V_Latest">Data1!$IQ$72</definedName>
    <definedName name="A129185070K">Data2!$C$1:$C$10,Data2!$C$30:$C$72</definedName>
    <definedName name="A129185070K_Data">Data2!$C$30:$C$72</definedName>
    <definedName name="A129185070K_Latest">Data2!$C$72</definedName>
    <definedName name="A129185074V">Data1!$HK$1:$HK$10,Data1!$HK$30:$HK$72</definedName>
    <definedName name="A129185074V_Data">Data1!$HK$30:$HK$72</definedName>
    <definedName name="A129185074V_Latest">Data1!$HK$72</definedName>
    <definedName name="A129185078C">Data1!$HN$1:$HN$10,Data1!$HN$45:$HN$72</definedName>
    <definedName name="A129185078C_Data">Data1!$HN$45:$HN$72</definedName>
    <definedName name="A129185078C_Latest">Data1!$HN$72</definedName>
    <definedName name="A129185082V">Data1!$HO$1:$HO$10,Data1!$HO$45:$HO$72</definedName>
    <definedName name="A129185082V_Data">Data1!$HO$45:$HO$72</definedName>
    <definedName name="A129185082V_Latest">Data1!$HO$72</definedName>
    <definedName name="A129185086C">Data1!$HX$1:$HX$10,Data1!$HX$45:$HX$72</definedName>
    <definedName name="A129185086C_Data">Data1!$HX$45:$HX$72</definedName>
    <definedName name="A129185086C_Latest">Data1!$HX$72</definedName>
    <definedName name="A129185090V">Data1!$HZ$1:$HZ$10,Data1!$HZ$45:$HZ$72</definedName>
    <definedName name="A129185090V_Data">Data1!$HZ$45:$HZ$72</definedName>
    <definedName name="A129185090V_Latest">Data1!$HZ$72</definedName>
    <definedName name="A129185094C">Data1!$IA$1:$IA$10,Data1!$IA$45:$IA$72</definedName>
    <definedName name="A129185094C_Data">Data1!$IA$45:$IA$72</definedName>
    <definedName name="A129185094C_Latest">Data1!$IA$72</definedName>
    <definedName name="A129185098L">Data1!$IH$1:$IH$10,Data1!$IH$30:$IH$72</definedName>
    <definedName name="A129185098L_Data">Data1!$IH$30:$IH$72</definedName>
    <definedName name="A129185098L_Latest">Data1!$IH$72</definedName>
    <definedName name="A129185102T">Data1!$HP$1:$HP$10,Data1!$HP$30:$HP$72</definedName>
    <definedName name="A129185102T_Data">Data1!$HP$30:$HP$72</definedName>
    <definedName name="A129185102T_Latest">Data1!$HP$72</definedName>
    <definedName name="A129185106A">Data1!$HS$1:$HS$10,Data1!$HS$30:$HS$72</definedName>
    <definedName name="A129185106A_Data">Data1!$HS$30:$HS$72</definedName>
    <definedName name="A129185106A_Latest">Data1!$HS$72</definedName>
    <definedName name="A129185110T">Data1!$IK$1:$IK$10,Data1!$IK$45:$IK$72</definedName>
    <definedName name="A129185110T_Data">Data1!$IK$45:$IK$72</definedName>
    <definedName name="A129185110T_Latest">Data1!$IK$72</definedName>
    <definedName name="A129185114A">Data1!$IL$1:$IL$10,Data1!$IL$45:$IL$72</definedName>
    <definedName name="A129185114A_Data">Data1!$IL$45:$IL$72</definedName>
    <definedName name="A129185114A_Latest">Data1!$IL$72</definedName>
    <definedName name="A129185118K">Data1!$HJ$1:$HJ$10,Data1!$HJ$30:$HJ$72</definedName>
    <definedName name="A129185118K_Data">Data1!$HJ$30:$HJ$72</definedName>
    <definedName name="A129185118K_Latest">Data1!$HJ$72</definedName>
    <definedName name="A129185122A">Data1!$HL$1:$HL$10,Data1!$HL$45:$HL$72</definedName>
    <definedName name="A129185122A_Data">Data1!$HL$45:$HL$72</definedName>
    <definedName name="A129185122A_Latest">Data1!$HL$72</definedName>
    <definedName name="A129185126K">Data1!$HM$1:$HM$10,Data1!$HM$45:$HM$72</definedName>
    <definedName name="A129185126K_Data">Data1!$HM$45:$HM$72</definedName>
    <definedName name="A129185126K_Latest">Data1!$HM$72</definedName>
    <definedName name="A129185130A">Data1!$HR$1:$HR$10,Data1!$HR$30:$HR$72</definedName>
    <definedName name="A129185130A_Data">Data1!$HR$30:$HR$72</definedName>
    <definedName name="A129185130A_Latest">Data1!$HR$72</definedName>
    <definedName name="A129185134K">Data1!$ID$1:$ID$10,Data1!$ID$30:$ID$72</definedName>
    <definedName name="A129185134K_Data">Data1!$ID$30:$ID$72</definedName>
    <definedName name="A129185134K_Latest">Data1!$ID$72</definedName>
    <definedName name="A129185138V">Data1!$IE$1:$IE$10,Data1!$IE$30:$IE$72</definedName>
    <definedName name="A129185138V_Data">Data1!$IE$30:$IE$72</definedName>
    <definedName name="A129185138V_Latest">Data1!$IE$72</definedName>
    <definedName name="A129185142K">Data1!$HT$1:$HT$10,Data1!$HT$30:$HT$72</definedName>
    <definedName name="A129185142K_Data">Data1!$HT$30:$HT$72</definedName>
    <definedName name="A129185142K_Latest">Data1!$HT$72</definedName>
    <definedName name="A129185146V">Data1!$IB$1:$IB$10,Data1!$IB$30:$IB$72</definedName>
    <definedName name="A129185146V_Data">Data1!$IB$30:$IB$72</definedName>
    <definedName name="A129185146V_Latest">Data1!$IB$72</definedName>
    <definedName name="A129185150K">Data1!$II$1:$II$10,Data1!$II$30:$II$72</definedName>
    <definedName name="A129185150K_Data">Data1!$II$30:$II$72</definedName>
    <definedName name="A129185150K_Latest">Data1!$II$72</definedName>
    <definedName name="A129185154V">Data2!$P$1:$P$10,Data2!$P$16:$P$72</definedName>
    <definedName name="A129185154V_Data">Data2!$P$16:$P$72</definedName>
    <definedName name="A129185154V_Latest">Data2!$P$72</definedName>
    <definedName name="A129185158C">Data2!$W$1:$W$10,Data2!$W$30:$W$72</definedName>
    <definedName name="A129185158C_Data">Data2!$W$30:$W$72</definedName>
    <definedName name="A129185158C_Latest">Data2!$W$72</definedName>
    <definedName name="A129185162V">Data2!$Z$1:$Z$10,Data2!$Z$30:$Z$72</definedName>
    <definedName name="A129185162V_Data">Data2!$Z$30:$Z$72</definedName>
    <definedName name="A129185162V_Latest">Data2!$Z$72</definedName>
    <definedName name="A129185166C">Data2!$AD$1:$AD$10,Data2!$AD$45:$AD$72</definedName>
    <definedName name="A129185166C_Data">Data2!$AD$45:$AD$72</definedName>
    <definedName name="A129185166C_Latest">Data2!$AD$72</definedName>
    <definedName name="A129185170V">Data2!$AH$1:$AH$10,Data2!$AH$30:$AH$72</definedName>
    <definedName name="A129185170V_Data">Data2!$AH$30:$AH$72</definedName>
    <definedName name="A129185170V_Latest">Data2!$AH$72</definedName>
    <definedName name="A129185174C">Data2!$Q$1:$Q$10,Data2!$Q$30:$Q$72</definedName>
    <definedName name="A129185174C_Data">Data2!$Q$30:$Q$72</definedName>
    <definedName name="A129185174C_Latest">Data2!$Q$72</definedName>
    <definedName name="A129185178L">Data2!$S$1:$S$10,Data2!$S$45:$S$72</definedName>
    <definedName name="A129185178L_Data">Data2!$S$45:$S$72</definedName>
    <definedName name="A129185178L_Latest">Data2!$S$72</definedName>
    <definedName name="A129185182C">Data2!$AJ$1:$AJ$10,Data2!$AJ$30:$AJ$72</definedName>
    <definedName name="A129185182C_Data">Data2!$AJ$30:$AJ$72</definedName>
    <definedName name="A129185182C_Latest">Data2!$AJ$72</definedName>
    <definedName name="A129185186L">Data2!$AG$1:$AG$10,Data2!$AG$45:$AG$72</definedName>
    <definedName name="A129185186L_Data">Data2!$AG$45:$AG$72</definedName>
    <definedName name="A129185186L_Latest">Data2!$AG$72</definedName>
    <definedName name="A129185190C">Data2!$AL$1:$AL$10,Data2!$AL$30:$AL$72</definedName>
    <definedName name="A129185190C_Data">Data2!$AL$30:$AL$72</definedName>
    <definedName name="A129185190C_Latest">Data2!$AL$72</definedName>
    <definedName name="A129185194L">Data2!$K$1:$K$10,Data2!$K$30:$K$72</definedName>
    <definedName name="A129185194L_Data">Data2!$K$30:$K$72</definedName>
    <definedName name="A129185194L_Latest">Data2!$K$72</definedName>
    <definedName name="A129185198W">Data2!$O$1:$O$10,Data2!$O$30:$O$72</definedName>
    <definedName name="A129185198W_Data">Data2!$O$30:$O$72</definedName>
    <definedName name="A129185198W_Latest">Data2!$O$72</definedName>
    <definedName name="A129185202A">Data2!$AA$1:$AA$10,Data2!$AA$30:$AA$72</definedName>
    <definedName name="A129185202A_Data">Data2!$AA$30:$AA$72</definedName>
    <definedName name="A129185202A_Latest">Data2!$AA$72</definedName>
    <definedName name="A129185206K">Data2!$AI$1:$AI$10,Data2!$AI$30:$AI$72</definedName>
    <definedName name="A129185206K_Data">Data2!$AI$30:$AI$72</definedName>
    <definedName name="A129185206K_Latest">Data2!$AI$72</definedName>
    <definedName name="A129185210A">Data2!$AK$1:$AK$10,Data2!$AK$30:$AK$72</definedName>
    <definedName name="A129185210A_Data">Data2!$AK$30:$AK$72</definedName>
    <definedName name="A129185210A_Latest">Data2!$AK$72</definedName>
    <definedName name="A129185214K">Data2!$AM$1:$AM$10,Data2!$AM$30:$AM$72</definedName>
    <definedName name="A129185214K_Data">Data2!$AM$30:$AM$72</definedName>
    <definedName name="A129185214K_Latest">Data2!$AM$72</definedName>
    <definedName name="A129185218V">Data2!$E$1:$E$10,Data2!$E$30:$E$72</definedName>
    <definedName name="A129185218V_Data">Data2!$E$30:$E$72</definedName>
    <definedName name="A129185218V_Latest">Data2!$E$72</definedName>
    <definedName name="A129185222K">Data2!$H$1:$H$10,Data2!$H$45:$H$72</definedName>
    <definedName name="A129185222K_Data">Data2!$H$45:$H$72</definedName>
    <definedName name="A129185222K_Latest">Data2!$H$72</definedName>
    <definedName name="A129185226V">Data2!$I$1:$I$10,Data2!$I$45:$I$72</definedName>
    <definedName name="A129185226V_Data">Data2!$I$45:$I$72</definedName>
    <definedName name="A129185226V_Latest">Data2!$I$72</definedName>
    <definedName name="A129185230K">Data2!$R$1:$R$10,Data2!$R$45:$R$72</definedName>
    <definedName name="A129185230K_Data">Data2!$R$45:$R$72</definedName>
    <definedName name="A129185230K_Latest">Data2!$R$72</definedName>
    <definedName name="A129185234V">Data2!$T$1:$T$10,Data2!$T$45:$T$72</definedName>
    <definedName name="A129185234V_Data">Data2!$T$45:$T$72</definedName>
    <definedName name="A129185234V_Latest">Data2!$T$72</definedName>
    <definedName name="A129185238C">Data2!$U$1:$U$10,Data2!$U$45:$U$72</definedName>
    <definedName name="A129185238C_Data">Data2!$U$45:$U$72</definedName>
    <definedName name="A129185238C_Latest">Data2!$U$72</definedName>
    <definedName name="A129185242V">Data2!$AB$1:$AB$10,Data2!$AB$30:$AB$72</definedName>
    <definedName name="A129185242V_Data">Data2!$AB$30:$AB$72</definedName>
    <definedName name="A129185242V_Latest">Data2!$AB$72</definedName>
    <definedName name="A129185246C">Data2!$J$1:$J$10,Data2!$J$30:$J$72</definedName>
    <definedName name="A129185246C_Data">Data2!$J$30:$J$72</definedName>
    <definedName name="A129185246C_Latest">Data2!$J$72</definedName>
    <definedName name="A129185250V">Data2!$M$1:$M$10,Data2!$M$30:$M$72</definedName>
    <definedName name="A129185250V_Data">Data2!$M$30:$M$72</definedName>
    <definedName name="A129185250V_Latest">Data2!$M$72</definedName>
    <definedName name="A129185254C">Data2!$AE$1:$AE$10,Data2!$AE$45:$AE$72</definedName>
    <definedName name="A129185254C_Data">Data2!$AE$45:$AE$72</definedName>
    <definedName name="A129185254C_Latest">Data2!$AE$72</definedName>
    <definedName name="A129185258L">Data2!$AF$1:$AF$10,Data2!$AF$45:$AF$72</definedName>
    <definedName name="A129185258L_Data">Data2!$AF$45:$AF$72</definedName>
    <definedName name="A129185258L_Latest">Data2!$AF$72</definedName>
    <definedName name="A129185262C">Data2!$D$1:$D$10,Data2!$D$30:$D$72</definedName>
    <definedName name="A129185262C_Data">Data2!$D$30:$D$72</definedName>
    <definedName name="A129185262C_Latest">Data2!$D$72</definedName>
    <definedName name="A129185266L">Data2!$F$1:$F$10,Data2!$F$45:$F$72</definedName>
    <definedName name="A129185266L_Data">Data2!$F$45:$F$72</definedName>
    <definedName name="A129185266L_Latest">Data2!$F$72</definedName>
    <definedName name="A129185270C">Data2!$G$1:$G$10,Data2!$G$45:$G$72</definedName>
    <definedName name="A129185270C_Data">Data2!$G$45:$G$72</definedName>
    <definedName name="A129185270C_Latest">Data2!$G$72</definedName>
    <definedName name="A129185274L">Data2!$L$1:$L$10,Data2!$L$30:$L$72</definedName>
    <definedName name="A129185274L_Data">Data2!$L$30:$L$72</definedName>
    <definedName name="A129185274L_Latest">Data2!$L$72</definedName>
    <definedName name="A129185278W">Data2!$X$1:$X$10,Data2!$X$30:$X$72</definedName>
    <definedName name="A129185278W_Data">Data2!$X$30:$X$72</definedName>
    <definedName name="A129185278W_Latest">Data2!$X$72</definedName>
    <definedName name="A129185282L">Data2!$Y$1:$Y$10,Data2!$Y$30:$Y$72</definedName>
    <definedName name="A129185282L_Data">Data2!$Y$30:$Y$72</definedName>
    <definedName name="A129185282L_Latest">Data2!$Y$72</definedName>
    <definedName name="A129185286W">Data2!$N$1:$N$10,Data2!$N$30:$N$72</definedName>
    <definedName name="A129185286W_Data">Data2!$N$30:$N$72</definedName>
    <definedName name="A129185286W_Latest">Data2!$N$72</definedName>
    <definedName name="A129185290L">Data2!$V$1:$V$10,Data2!$V$30:$V$72</definedName>
    <definedName name="A129185290L_Data">Data2!$V$30:$V$72</definedName>
    <definedName name="A129185290L_Latest">Data2!$V$72</definedName>
    <definedName name="A129185294W">Data2!$AC$1:$AC$10,Data2!$AC$30:$AC$72</definedName>
    <definedName name="A129185294W_Data">Data2!$AC$30:$AC$72</definedName>
    <definedName name="A129185294W_Latest">Data2!$AC$72</definedName>
    <definedName name="A129185298F">Data1!$AX$1:$AX$10,Data1!$AX$16:$AX$72</definedName>
    <definedName name="A129185298F_Data">Data1!$AX$16:$AX$72</definedName>
    <definedName name="A129185298F_Latest">Data1!$AX$72</definedName>
    <definedName name="A129185302K">Data1!$BE$1:$BE$10,Data1!$BE$30:$BE$72</definedName>
    <definedName name="A129185302K_Data">Data1!$BE$30:$BE$72</definedName>
    <definedName name="A129185302K_Latest">Data1!$BE$72</definedName>
    <definedName name="A129185306V">Data1!$BH$1:$BH$10,Data1!$BH$30:$BH$72</definedName>
    <definedName name="A129185306V_Data">Data1!$BH$30:$BH$72</definedName>
    <definedName name="A129185306V_Latest">Data1!$BH$72</definedName>
    <definedName name="A129185310K">Data1!$BL$1:$BL$10,Data1!$BL$45:$BL$72</definedName>
    <definedName name="A129185310K_Data">Data1!$BL$45:$BL$72</definedName>
    <definedName name="A129185310K_Latest">Data1!$BL$72</definedName>
    <definedName name="A129185314V">Data1!$BP$1:$BP$10,Data1!$BP$30:$BP$72</definedName>
    <definedName name="A129185314V_Data">Data1!$BP$30:$BP$72</definedName>
    <definedName name="A129185314V_Latest">Data1!$BP$72</definedName>
    <definedName name="A129185318C">Data1!$AY$1:$AY$10,Data1!$AY$30:$AY$72</definedName>
    <definedName name="A129185318C_Data">Data1!$AY$30:$AY$72</definedName>
    <definedName name="A129185318C_Latest">Data1!$AY$72</definedName>
    <definedName name="A129185322V">Data1!$BA$1:$BA$10,Data1!$BA$45:$BA$72</definedName>
    <definedName name="A129185322V_Data">Data1!$BA$45:$BA$72</definedName>
    <definedName name="A129185322V_Latest">Data1!$BA$72</definedName>
    <definedName name="A129185326C">Data1!$BR$1:$BR$10,Data1!$BR$30:$BR$72</definedName>
    <definedName name="A129185326C_Data">Data1!$BR$30:$BR$72</definedName>
    <definedName name="A129185326C_Latest">Data1!$BR$72</definedName>
    <definedName name="A129185330V">Data1!$BO$1:$BO$10,Data1!$BO$45:$BO$72</definedName>
    <definedName name="A129185330V_Data">Data1!$BO$45:$BO$72</definedName>
    <definedName name="A129185330V_Latest">Data1!$BO$72</definedName>
    <definedName name="A129185334C">Data1!$BT$1:$BT$10,Data1!$BT$30:$BT$72</definedName>
    <definedName name="A129185334C_Data">Data1!$BT$30:$BT$72</definedName>
    <definedName name="A129185334C_Latest">Data1!$BT$72</definedName>
    <definedName name="A129185338L">Data1!$AS$1:$AS$10,Data1!$AS$30:$AS$72</definedName>
    <definedName name="A129185338L_Data">Data1!$AS$30:$AS$72</definedName>
    <definedName name="A129185338L_Latest">Data1!$AS$72</definedName>
    <definedName name="A129185342C">Data1!$AW$1:$AW$10,Data1!$AW$30:$AW$72</definedName>
    <definedName name="A129185342C_Data">Data1!$AW$30:$AW$72</definedName>
    <definedName name="A129185342C_Latest">Data1!$AW$72</definedName>
    <definedName name="A129185346L">Data1!$BI$1:$BI$10,Data1!$BI$30:$BI$72</definedName>
    <definedName name="A129185346L_Data">Data1!$BI$30:$BI$72</definedName>
    <definedName name="A129185346L_Latest">Data1!$BI$72</definedName>
    <definedName name="A129185350C">Data1!$BQ$1:$BQ$10,Data1!$BQ$30:$BQ$72</definedName>
    <definedName name="A129185350C_Data">Data1!$BQ$30:$BQ$72</definedName>
    <definedName name="A129185350C_Latest">Data1!$BQ$72</definedName>
    <definedName name="A129185354L">Data1!$BS$1:$BS$10,Data1!$BS$30:$BS$72</definedName>
    <definedName name="A129185354L_Data">Data1!$BS$30:$BS$72</definedName>
    <definedName name="A129185354L_Latest">Data1!$BS$72</definedName>
    <definedName name="A129185358W">Data1!$BU$1:$BU$10,Data1!$BU$30:$BU$72</definedName>
    <definedName name="A129185358W_Data">Data1!$BU$30:$BU$72</definedName>
    <definedName name="A129185358W_Latest">Data1!$BU$72</definedName>
    <definedName name="A129185362L">Data1!$AM$1:$AM$10,Data1!$AM$30:$AM$72</definedName>
    <definedName name="A129185362L_Data">Data1!$AM$30:$AM$72</definedName>
    <definedName name="A129185362L_Latest">Data1!$AM$72</definedName>
    <definedName name="A129185366W">Data1!$AP$1:$AP$10,Data1!$AP$45:$AP$72</definedName>
    <definedName name="A129185366W_Data">Data1!$AP$45:$AP$72</definedName>
    <definedName name="A129185366W_Latest">Data1!$AP$72</definedName>
    <definedName name="A129185370L">Data1!$AQ$1:$AQ$10,Data1!$AQ$45:$AQ$72</definedName>
    <definedName name="A129185370L_Data">Data1!$AQ$45:$AQ$72</definedName>
    <definedName name="A129185370L_Latest">Data1!$AQ$72</definedName>
    <definedName name="A129185374W">Data1!$AZ$1:$AZ$10,Data1!$AZ$45:$AZ$72</definedName>
    <definedName name="A129185374W_Data">Data1!$AZ$45:$AZ$72</definedName>
    <definedName name="A129185374W_Latest">Data1!$AZ$72</definedName>
    <definedName name="A129185378F">Data1!$BB$1:$BB$10,Data1!$BB$45:$BB$72</definedName>
    <definedName name="A129185378F_Data">Data1!$BB$45:$BB$72</definedName>
    <definedName name="A129185378F_Latest">Data1!$BB$72</definedName>
    <definedName name="A129185382W">Data1!$BC$1:$BC$10,Data1!$BC$45:$BC$72</definedName>
    <definedName name="A129185382W_Data">Data1!$BC$45:$BC$72</definedName>
    <definedName name="A129185382W_Latest">Data1!$BC$72</definedName>
    <definedName name="A129185386F">Data1!$BJ$1:$BJ$10,Data1!$BJ$30:$BJ$72</definedName>
    <definedName name="A129185386F_Data">Data1!$BJ$30:$BJ$72</definedName>
    <definedName name="A129185386F_Latest">Data1!$BJ$72</definedName>
    <definedName name="A129185390W">Data1!$AR$1:$AR$10,Data1!$AR$30:$AR$72</definedName>
    <definedName name="A129185390W_Data">Data1!$AR$30:$AR$72</definedName>
    <definedName name="A129185390W_Latest">Data1!$AR$72</definedName>
    <definedName name="A129185394F">Data1!$AU$1:$AU$10,Data1!$AU$30:$AU$72</definedName>
    <definedName name="A129185394F_Data">Data1!$AU$30:$AU$72</definedName>
    <definedName name="A129185394F_Latest">Data1!$AU$72</definedName>
    <definedName name="A129185398R">Data1!$BM$1:$BM$10,Data1!$BM$45:$BM$72</definedName>
    <definedName name="A129185398R_Data">Data1!$BM$45:$BM$72</definedName>
    <definedName name="A129185398R_Latest">Data1!$BM$72</definedName>
    <definedName name="A129185402V">Data1!$BN$1:$BN$10,Data1!$BN$45:$BN$72</definedName>
    <definedName name="A129185402V_Data">Data1!$BN$45:$BN$72</definedName>
    <definedName name="A129185402V_Latest">Data1!$BN$72</definedName>
    <definedName name="A129185406C">Data1!$AL$1:$AL$10,Data1!$AL$30:$AL$72</definedName>
    <definedName name="A129185406C_Data">Data1!$AL$30:$AL$72</definedName>
    <definedName name="A129185406C_Latest">Data1!$AL$72</definedName>
    <definedName name="A129185410V">Data1!$AN$1:$AN$10,Data1!$AN$45:$AN$72</definedName>
    <definedName name="A129185410V_Data">Data1!$AN$45:$AN$72</definedName>
    <definedName name="A129185410V_Latest">Data1!$AN$72</definedName>
    <definedName name="A129185414C">Data1!$AO$1:$AO$10,Data1!$AO$45:$AO$72</definedName>
    <definedName name="A129185414C_Data">Data1!$AO$45:$AO$72</definedName>
    <definedName name="A129185414C_Latest">Data1!$AO$72</definedName>
    <definedName name="A129185418L">Data1!$AT$1:$AT$10,Data1!$AT$30:$AT$72</definedName>
    <definedName name="A129185418L_Data">Data1!$AT$30:$AT$72</definedName>
    <definedName name="A129185418L_Latest">Data1!$AT$72</definedName>
    <definedName name="A129185422C">Data1!$BF$1:$BF$10,Data1!$BF$30:$BF$72</definedName>
    <definedName name="A129185422C_Data">Data1!$BF$30:$BF$72</definedName>
    <definedName name="A129185422C_Latest">Data1!$BF$72</definedName>
    <definedName name="A129185426L">Data1!$BG$1:$BG$10,Data1!$BG$30:$BG$72</definedName>
    <definedName name="A129185426L_Data">Data1!$BG$30:$BG$72</definedName>
    <definedName name="A129185426L_Latest">Data1!$BG$72</definedName>
    <definedName name="A129185430C">Data1!$AV$1:$AV$10,Data1!$AV$30:$AV$72</definedName>
    <definedName name="A129185430C_Data">Data1!$AV$30:$AV$72</definedName>
    <definedName name="A129185430C_Latest">Data1!$AV$72</definedName>
    <definedName name="A129185434L">Data1!$BD$1:$BD$10,Data1!$BD$30:$BD$72</definedName>
    <definedName name="A129185434L_Data">Data1!$BD$30:$BD$72</definedName>
    <definedName name="A129185434L_Latest">Data1!$BD$72</definedName>
    <definedName name="A129185438W">Data1!$BK$1:$BK$10,Data1!$BK$30:$BK$72</definedName>
    <definedName name="A129185438W_Data">Data1!$BK$30:$BK$72</definedName>
    <definedName name="A129185438W_Latest">Data1!$BK$72</definedName>
    <definedName name="A129185442L">Data1!$DR$1:$DR$10,Data1!$DR$16:$DR$72</definedName>
    <definedName name="A129185442L_Data">Data1!$DR$16:$DR$72</definedName>
    <definedName name="A129185442L_Latest">Data1!$DR$72</definedName>
    <definedName name="A129185446W">Data1!$DY$1:$DY$10,Data1!$DY$30:$DY$72</definedName>
    <definedName name="A129185446W_Data">Data1!$DY$30:$DY$72</definedName>
    <definedName name="A129185446W_Latest">Data1!$DY$72</definedName>
    <definedName name="A129185450L">Data1!$EB$1:$EB$10,Data1!$EB$30:$EB$72</definedName>
    <definedName name="A129185450L_Data">Data1!$EB$30:$EB$72</definedName>
    <definedName name="A129185450L_Latest">Data1!$EB$72</definedName>
    <definedName name="A129185454W">Data1!$EF$1:$EF$10,Data1!$EF$45:$EF$72</definedName>
    <definedName name="A129185454W_Data">Data1!$EF$45:$EF$72</definedName>
    <definedName name="A129185454W_Latest">Data1!$EF$72</definedName>
    <definedName name="A129185458F">Data1!$EJ$1:$EJ$10,Data1!$EJ$30:$EJ$72</definedName>
    <definedName name="A129185458F_Data">Data1!$EJ$30:$EJ$72</definedName>
    <definedName name="A129185458F_Latest">Data1!$EJ$72</definedName>
    <definedName name="A129185462W">Data1!$DS$1:$DS$10,Data1!$DS$30:$DS$72</definedName>
    <definedName name="A129185462W_Data">Data1!$DS$30:$DS$72</definedName>
    <definedName name="A129185462W_Latest">Data1!$DS$72</definedName>
    <definedName name="A129185466F">Data1!$DU$1:$DU$10,Data1!$DU$45:$DU$72</definedName>
    <definedName name="A129185466F_Data">Data1!$DU$45:$DU$72</definedName>
    <definedName name="A129185466F_Latest">Data1!$DU$72</definedName>
    <definedName name="A129185470W">Data1!$EL$1:$EL$10,Data1!$EL$30:$EL$72</definedName>
    <definedName name="A129185470W_Data">Data1!$EL$30:$EL$72</definedName>
    <definedName name="A129185470W_Latest">Data1!$EL$72</definedName>
    <definedName name="A129185474F">Data1!$EI$1:$EI$10,Data1!$EI$45:$EI$72</definedName>
    <definedName name="A129185474F_Data">Data1!$EI$45:$EI$72</definedName>
    <definedName name="A129185474F_Latest">Data1!$EI$72</definedName>
    <definedName name="A129185478R">Data1!$EN$1:$EN$10,Data1!$EN$30:$EN$72</definedName>
    <definedName name="A129185478R_Data">Data1!$EN$30:$EN$72</definedName>
    <definedName name="A129185478R_Latest">Data1!$EN$72</definedName>
    <definedName name="A129185482F">Data1!$DM$1:$DM$10,Data1!$DM$30:$DM$72</definedName>
    <definedName name="A129185482F_Data">Data1!$DM$30:$DM$72</definedName>
    <definedName name="A129185482F_Latest">Data1!$DM$72</definedName>
    <definedName name="A129185486R">Data1!$DQ$1:$DQ$10,Data1!$DQ$30:$DQ$72</definedName>
    <definedName name="A129185486R_Data">Data1!$DQ$30:$DQ$72</definedName>
    <definedName name="A129185486R_Latest">Data1!$DQ$72</definedName>
    <definedName name="A129185490F">Data1!$EC$1:$EC$10,Data1!$EC$30:$EC$72</definedName>
    <definedName name="A129185490F_Data">Data1!$EC$30:$EC$72</definedName>
    <definedName name="A129185490F_Latest">Data1!$EC$72</definedName>
    <definedName name="A129185494R">Data1!$EK$1:$EK$10,Data1!$EK$30:$EK$72</definedName>
    <definedName name="A129185494R_Data">Data1!$EK$30:$EK$72</definedName>
    <definedName name="A129185494R_Latest">Data1!$EK$72</definedName>
    <definedName name="A129185498X">Data1!$EM$1:$EM$10,Data1!$EM$30:$EM$72</definedName>
    <definedName name="A129185498X_Data">Data1!$EM$30:$EM$72</definedName>
    <definedName name="A129185498X_Latest">Data1!$EM$72</definedName>
    <definedName name="A129185502C">Data1!$EO$1:$EO$10,Data1!$EO$30:$EO$72</definedName>
    <definedName name="A129185502C_Data">Data1!$EO$30:$EO$72</definedName>
    <definedName name="A129185502C_Latest">Data1!$EO$72</definedName>
    <definedName name="A129185506L">Data1!$DG$1:$DG$10,Data1!$DG$30:$DG$72</definedName>
    <definedName name="A129185506L_Data">Data1!$DG$30:$DG$72</definedName>
    <definedName name="A129185506L_Latest">Data1!$DG$72</definedName>
    <definedName name="A129185510C">Data1!$DJ$1:$DJ$10,Data1!$DJ$45:$DJ$72</definedName>
    <definedName name="A129185510C_Data">Data1!$DJ$45:$DJ$72</definedName>
    <definedName name="A129185510C_Latest">Data1!$DJ$72</definedName>
    <definedName name="A129185514L">Data1!$DK$1:$DK$10,Data1!$DK$45:$DK$72</definedName>
    <definedName name="A129185514L_Data">Data1!$DK$45:$DK$72</definedName>
    <definedName name="A129185514L_Latest">Data1!$DK$72</definedName>
    <definedName name="A129185518W">Data1!$DT$1:$DT$10,Data1!$DT$45:$DT$72</definedName>
    <definedName name="A129185518W_Data">Data1!$DT$45:$DT$72</definedName>
    <definedName name="A129185518W_Latest">Data1!$DT$72</definedName>
    <definedName name="A129185522L">Data1!$DV$1:$DV$10,Data1!$DV$45:$DV$72</definedName>
    <definedName name="A129185522L_Data">Data1!$DV$45:$DV$72</definedName>
    <definedName name="A129185522L_Latest">Data1!$DV$72</definedName>
    <definedName name="A129185526W">Data1!$DW$1:$DW$10,Data1!$DW$45:$DW$72</definedName>
    <definedName name="A129185526W_Data">Data1!$DW$45:$DW$72</definedName>
    <definedName name="A129185526W_Latest">Data1!$DW$72</definedName>
    <definedName name="A129185530L">Data1!$ED$1:$ED$10,Data1!$ED$30:$ED$72</definedName>
    <definedName name="A129185530L_Data">Data1!$ED$30:$ED$72</definedName>
    <definedName name="A129185530L_Latest">Data1!$ED$72</definedName>
    <definedName name="A129185534W">Data1!$DL$1:$DL$10,Data1!$DL$30:$DL$72</definedName>
    <definedName name="A129185534W_Data">Data1!$DL$30:$DL$72</definedName>
    <definedName name="A129185534W_Latest">Data1!$DL$72</definedName>
    <definedName name="A129185538F">Data1!$DO$1:$DO$10,Data1!$DO$30:$DO$72</definedName>
    <definedName name="A129185538F_Data">Data1!$DO$30:$DO$72</definedName>
    <definedName name="A129185538F_Latest">Data1!$DO$72</definedName>
    <definedName name="A129185542W">Data1!$EG$1:$EG$10,Data1!$EG$45:$EG$72</definedName>
    <definedName name="A129185542W_Data">Data1!$EG$45:$EG$72</definedName>
    <definedName name="A129185542W_Latest">Data1!$EG$72</definedName>
    <definedName name="A129185546F">Data1!$EH$1:$EH$10,Data1!$EH$45:$EH$72</definedName>
    <definedName name="A129185546F_Data">Data1!$EH$45:$EH$72</definedName>
    <definedName name="A129185546F_Latest">Data1!$EH$72</definedName>
    <definedName name="A129185550W">Data1!$DF$1:$DF$10,Data1!$DF$30:$DF$72</definedName>
    <definedName name="A129185550W_Data">Data1!$DF$30:$DF$72</definedName>
    <definedName name="A129185550W_Latest">Data1!$DF$72</definedName>
    <definedName name="A129185554F">Data1!$DH$1:$DH$10,Data1!$DH$45:$DH$72</definedName>
    <definedName name="A129185554F_Data">Data1!$DH$45:$DH$72</definedName>
    <definedName name="A129185554F_Latest">Data1!$DH$72</definedName>
    <definedName name="A129185558R">Data1!$DI$1:$DI$10,Data1!$DI$45:$DI$72</definedName>
    <definedName name="A129185558R_Data">Data1!$DI$45:$DI$72</definedName>
    <definedName name="A129185558R_Latest">Data1!$DI$72</definedName>
    <definedName name="A129185562F">Data1!$DN$1:$DN$10,Data1!$DN$30:$DN$72</definedName>
    <definedName name="A129185562F_Data">Data1!$DN$30:$DN$72</definedName>
    <definedName name="A129185562F_Latest">Data1!$DN$72</definedName>
    <definedName name="A129185566R">Data1!$DZ$1:$DZ$10,Data1!$DZ$30:$DZ$72</definedName>
    <definedName name="A129185566R_Data">Data1!$DZ$30:$DZ$72</definedName>
    <definedName name="A129185566R_Latest">Data1!$DZ$72</definedName>
    <definedName name="A129185570F">Data1!$EA$1:$EA$10,Data1!$EA$30:$EA$72</definedName>
    <definedName name="A129185570F_Data">Data1!$EA$30:$EA$72</definedName>
    <definedName name="A129185570F_Latest">Data1!$EA$72</definedName>
    <definedName name="A129185574R">Data1!$DP$1:$DP$10,Data1!$DP$30:$DP$72</definedName>
    <definedName name="A129185574R_Data">Data1!$DP$30:$DP$72</definedName>
    <definedName name="A129185574R_Latest">Data1!$DP$72</definedName>
    <definedName name="A129185578X">Data1!$DX$1:$DX$10,Data1!$DX$30:$DX$72</definedName>
    <definedName name="A129185578X_Data">Data1!$DX$30:$DX$72</definedName>
    <definedName name="A129185578X_Latest">Data1!$DX$72</definedName>
    <definedName name="A129185582R">Data1!$EE$1:$EE$10,Data1!$EE$30:$EE$72</definedName>
    <definedName name="A129185582R_Data">Data1!$EE$30:$EE$72</definedName>
    <definedName name="A129185582R_Latest">Data1!$EE$72</definedName>
    <definedName name="A129185586X">Data1!$FB$1:$FB$10,Data1!$FB$16:$FB$72</definedName>
    <definedName name="A129185586X_Data">Data1!$FB$16:$FB$72</definedName>
    <definedName name="A129185586X_Latest">Data1!$FB$72</definedName>
    <definedName name="A129185590R">Data1!$FI$1:$FI$10,Data1!$FI$30:$FI$72</definedName>
    <definedName name="A129185590R_Data">Data1!$FI$30:$FI$72</definedName>
    <definedName name="A129185590R_Latest">Data1!$FI$72</definedName>
    <definedName name="A129185594X">Data1!$FL$1:$FL$10,Data1!$FL$30:$FL$72</definedName>
    <definedName name="A129185594X_Data">Data1!$FL$30:$FL$72</definedName>
    <definedName name="A129185594X_Latest">Data1!$FL$72</definedName>
    <definedName name="A129185598J">Data1!$FP$1:$FP$10,Data1!$FP$45:$FP$72</definedName>
    <definedName name="A129185598J_Data">Data1!$FP$45:$FP$72</definedName>
    <definedName name="A129185598J_Latest">Data1!$FP$72</definedName>
    <definedName name="A129185602L">Data1!$FT$1:$FT$10,Data1!$FT$30:$FT$72</definedName>
    <definedName name="A129185602L_Data">Data1!$FT$30:$FT$72</definedName>
    <definedName name="A129185602L_Latest">Data1!$FT$72</definedName>
    <definedName name="A129185606W">Data1!$FC$1:$FC$10,Data1!$FC$30:$FC$72</definedName>
    <definedName name="A129185606W_Data">Data1!$FC$30:$FC$72</definedName>
    <definedName name="A129185606W_Latest">Data1!$FC$72</definedName>
    <definedName name="A129185610L">Data1!$FE$1:$FE$10,Data1!$FE$45:$FE$72</definedName>
    <definedName name="A129185610L_Data">Data1!$FE$45:$FE$72</definedName>
    <definedName name="A129185610L_Latest">Data1!$FE$72</definedName>
    <definedName name="A129185614W">Data1!$FV$1:$FV$10,Data1!$FV$30:$FV$72</definedName>
    <definedName name="A129185614W_Data">Data1!$FV$30:$FV$72</definedName>
    <definedName name="A129185614W_Latest">Data1!$FV$72</definedName>
    <definedName name="A129185618F">Data1!$FS$1:$FS$10,Data1!$FS$45:$FS$72</definedName>
    <definedName name="A129185618F_Data">Data1!$FS$45:$FS$72</definedName>
    <definedName name="A129185618F_Latest">Data1!$FS$72</definedName>
    <definedName name="A129185622W">Data1!$FX$1:$FX$10,Data1!$FX$30:$FX$72</definedName>
    <definedName name="A129185622W_Data">Data1!$FX$30:$FX$72</definedName>
    <definedName name="A129185622W_Latest">Data1!$FX$72</definedName>
    <definedName name="A129185626F">Data1!$EW$1:$EW$10,Data1!$EW$30:$EW$72</definedName>
    <definedName name="A129185626F_Data">Data1!$EW$30:$EW$72</definedName>
    <definedName name="A129185626F_Latest">Data1!$EW$72</definedName>
    <definedName name="A129185630W">Data1!$FA$1:$FA$10,Data1!$FA$30:$FA$72</definedName>
    <definedName name="A129185630W_Data">Data1!$FA$30:$FA$72</definedName>
    <definedName name="A129185630W_Latest">Data1!$FA$72</definedName>
    <definedName name="A129185634F">Data1!$FM$1:$FM$10,Data1!$FM$30:$FM$72</definedName>
    <definedName name="A129185634F_Data">Data1!$FM$30:$FM$72</definedName>
    <definedName name="A129185634F_Latest">Data1!$FM$72</definedName>
    <definedName name="A129185638R">Data1!$FU$1:$FU$10,Data1!$FU$30:$FU$72</definedName>
    <definedName name="A129185638R_Data">Data1!$FU$30:$FU$72</definedName>
    <definedName name="A129185638R_Latest">Data1!$FU$72</definedName>
    <definedName name="A129185642F">Data1!$FW$1:$FW$10,Data1!$FW$30:$FW$72</definedName>
    <definedName name="A129185642F_Data">Data1!$FW$30:$FW$72</definedName>
    <definedName name="A129185642F_Latest">Data1!$FW$72</definedName>
    <definedName name="A129185646R">Data1!$FY$1:$FY$10,Data1!$FY$30:$FY$72</definedName>
    <definedName name="A129185646R_Data">Data1!$FY$30:$FY$72</definedName>
    <definedName name="A129185646R_Latest">Data1!$FY$72</definedName>
    <definedName name="A129185650F">Data1!$EQ$1:$EQ$10,Data1!$EQ$30:$EQ$72</definedName>
    <definedName name="A129185650F_Data">Data1!$EQ$30:$EQ$72</definedName>
    <definedName name="A129185650F_Latest">Data1!$EQ$72</definedName>
    <definedName name="A129185654R">Data1!$ET$1:$ET$10,Data1!$ET$45:$ET$72</definedName>
    <definedName name="A129185654R_Data">Data1!$ET$45:$ET$72</definedName>
    <definedName name="A129185654R_Latest">Data1!$ET$72</definedName>
    <definedName name="A129185658X">Data1!$EU$1:$EU$10,Data1!$EU$45:$EU$72</definedName>
    <definedName name="A129185658X_Data">Data1!$EU$45:$EU$72</definedName>
    <definedName name="A129185658X_Latest">Data1!$EU$72</definedName>
    <definedName name="A129185662R">Data1!$FD$1:$FD$10,Data1!$FD$45:$FD$72</definedName>
    <definedName name="A129185662R_Data">Data1!$FD$45:$FD$72</definedName>
    <definedName name="A129185662R_Latest">Data1!$FD$72</definedName>
    <definedName name="A129185666X">Data1!$FF$1:$FF$10,Data1!$FF$45:$FF$72</definedName>
    <definedName name="A129185666X_Data">Data1!$FF$45:$FF$72</definedName>
    <definedName name="A129185666X_Latest">Data1!$FF$72</definedName>
    <definedName name="A129185670R">Data1!$FG$1:$FG$10,Data1!$FG$45:$FG$72</definedName>
    <definedName name="A129185670R_Data">Data1!$FG$45:$FG$72</definedName>
    <definedName name="A129185670R_Latest">Data1!$FG$72</definedName>
    <definedName name="A129185674X">Data1!$FN$1:$FN$10,Data1!$FN$30:$FN$72</definedName>
    <definedName name="A129185674X_Data">Data1!$FN$30:$FN$72</definedName>
    <definedName name="A129185674X_Latest">Data1!$FN$72</definedName>
    <definedName name="A129185678J">Data1!$EV$1:$EV$10,Data1!$EV$30:$EV$72</definedName>
    <definedName name="A129185678J_Data">Data1!$EV$30:$EV$72</definedName>
    <definedName name="A129185678J_Latest">Data1!$EV$72</definedName>
    <definedName name="A129185682X">Data1!$EY$1:$EY$10,Data1!$EY$30:$EY$72</definedName>
    <definedName name="A129185682X_Data">Data1!$EY$30:$EY$72</definedName>
    <definedName name="A129185682X_Latest">Data1!$EY$72</definedName>
    <definedName name="A129185686J">Data1!$FQ$1:$FQ$10,Data1!$FQ$45:$FQ$72</definedName>
    <definedName name="A129185686J_Data">Data1!$FQ$45:$FQ$72</definedName>
    <definedName name="A129185686J_Latest">Data1!$FQ$72</definedName>
    <definedName name="A129185690X">Data1!$FR$1:$FR$10,Data1!$FR$45:$FR$72</definedName>
    <definedName name="A129185690X_Data">Data1!$FR$45:$FR$72</definedName>
    <definedName name="A129185690X_Latest">Data1!$FR$72</definedName>
    <definedName name="A129185694J">Data1!$EP$1:$EP$10,Data1!$EP$30:$EP$72</definedName>
    <definedName name="A129185694J_Data">Data1!$EP$30:$EP$72</definedName>
    <definedName name="A129185694J_Latest">Data1!$EP$72</definedName>
    <definedName name="A129185698T">Data1!$ER$1:$ER$10,Data1!$ER$45:$ER$72</definedName>
    <definedName name="A129185698T_Data">Data1!$ER$45:$ER$72</definedName>
    <definedName name="A129185698T_Latest">Data1!$ER$72</definedName>
    <definedName name="A129185702W">Data1!$ES$1:$ES$10,Data1!$ES$45:$ES$72</definedName>
    <definedName name="A129185702W_Data">Data1!$ES$45:$ES$72</definedName>
    <definedName name="A129185702W_Latest">Data1!$ES$72</definedName>
    <definedName name="A129185706F">Data1!$EX$1:$EX$10,Data1!$EX$30:$EX$72</definedName>
    <definedName name="A129185706F_Data">Data1!$EX$30:$EX$72</definedName>
    <definedName name="A129185706F_Latest">Data1!$EX$72</definedName>
    <definedName name="A129185710W">Data1!$FJ$1:$FJ$10,Data1!$FJ$30:$FJ$72</definedName>
    <definedName name="A129185710W_Data">Data1!$FJ$30:$FJ$72</definedName>
    <definedName name="A129185710W_Latest">Data1!$FJ$72</definedName>
    <definedName name="A129185714F">Data1!$FK$1:$FK$10,Data1!$FK$30:$FK$72</definedName>
    <definedName name="A129185714F_Data">Data1!$FK$30:$FK$72</definedName>
    <definedName name="A129185714F_Latest">Data1!$FK$72</definedName>
    <definedName name="A129185718R">Data1!$EZ$1:$EZ$10,Data1!$EZ$30:$EZ$72</definedName>
    <definedName name="A129185718R_Data">Data1!$EZ$30:$EZ$72</definedName>
    <definedName name="A129185718R_Latest">Data1!$EZ$72</definedName>
    <definedName name="A129185722F">Data1!$FH$1:$FH$10,Data1!$FH$30:$FH$72</definedName>
    <definedName name="A129185722F_Data">Data1!$FH$30:$FH$72</definedName>
    <definedName name="A129185722F_Latest">Data1!$FH$72</definedName>
    <definedName name="A129185726R">Data1!$FO$1:$FO$10,Data1!$FO$30:$FO$72</definedName>
    <definedName name="A129185726R_Data">Data1!$FO$30:$FO$72</definedName>
    <definedName name="A129185726R_Latest">Data1!$FO$72</definedName>
    <definedName name="A129185730F">Data1!$N$1:$N$10,Data1!$N$12:$N$72</definedName>
    <definedName name="A129185730F_Data">Data1!$N$12:$N$72</definedName>
    <definedName name="A129185730F_Latest">Data1!$N$72</definedName>
    <definedName name="A129185734R">Data1!$U$1:$U$10,Data1!$U$28:$U$72</definedName>
    <definedName name="A129185734R_Data">Data1!$U$28:$U$72</definedName>
    <definedName name="A129185734R_Latest">Data1!$U$72</definedName>
    <definedName name="A129185738X">Data1!$X$1:$X$10,Data1!$X$28:$X$72</definedName>
    <definedName name="A129185738X_Data">Data1!$X$28:$X$72</definedName>
    <definedName name="A129185738X_Latest">Data1!$X$72</definedName>
    <definedName name="A129185742R">Data1!$AB$1:$AB$10,Data1!$AB$15:$AB$72</definedName>
    <definedName name="A129185742R_Data">Data1!$AB$15:$AB$72</definedName>
    <definedName name="A129185742R_Latest">Data1!$AB$72</definedName>
    <definedName name="A129185746X">Data1!$AF$1:$AF$10,Data1!$AF$28:$AF$72</definedName>
    <definedName name="A129185746X_Data">Data1!$AF$28:$AF$72</definedName>
    <definedName name="A129185746X_Latest">Data1!$AF$72</definedName>
    <definedName name="A129185750R">Data1!$O$1:$O$10,Data1!$O$13:$O$72</definedName>
    <definedName name="A129185750R_Data">Data1!$O$13:$O$72</definedName>
    <definedName name="A129185750R_Latest">Data1!$O$72</definedName>
    <definedName name="A129185754X">Data1!$Q$1:$Q$10,Data1!$Q$22:$Q$72</definedName>
    <definedName name="A129185754X_Data">Data1!$Q$22:$Q$72</definedName>
    <definedName name="A129185754X_Latest">Data1!$Q$72</definedName>
    <definedName name="A129185758J">Data1!$AH$1:$AH$10,Data1!$AH$28:$AH$72</definedName>
    <definedName name="A129185758J_Data">Data1!$AH$28:$AH$72</definedName>
    <definedName name="A129185758J_Latest">Data1!$AH$72</definedName>
    <definedName name="A129185762X">Data1!$AE$1:$AE$10,Data1!$AE$16:$AE$72</definedName>
    <definedName name="A129185762X_Data">Data1!$AE$16:$AE$72</definedName>
    <definedName name="A129185762X_Latest">Data1!$AE$72</definedName>
    <definedName name="A129185766J">Data1!$AJ$1:$AJ$10,Data1!$AJ$28:$AJ$72</definedName>
    <definedName name="A129185766J_Data">Data1!$AJ$28:$AJ$72</definedName>
    <definedName name="A129185766J_Latest">Data1!$AJ$72</definedName>
    <definedName name="A129185770X">Data1!$I$1:$I$10,Data1!$I$28:$I$72</definedName>
    <definedName name="A129185770X_Data">Data1!$I$28:$I$72</definedName>
    <definedName name="A129185770X_Latest">Data1!$I$72</definedName>
    <definedName name="A129185774J">Data1!$M$1:$M$10,Data1!$M$28:$M$72</definedName>
    <definedName name="A129185774J_Data">Data1!$M$28:$M$72</definedName>
    <definedName name="A129185774J_Latest">Data1!$M$72</definedName>
    <definedName name="A129185778T">Data1!$Y$1:$Y$10,Data1!$Y$28:$Y$72</definedName>
    <definedName name="A129185778T_Data">Data1!$Y$28:$Y$72</definedName>
    <definedName name="A129185778T_Latest">Data1!$Y$72</definedName>
    <definedName name="A129185782J">Data1!$AG$1:$AG$10,Data1!$AG$28:$AG$72</definedName>
    <definedName name="A129185782J_Data">Data1!$AG$28:$AG$72</definedName>
    <definedName name="A129185782J_Latest">Data1!$AG$72</definedName>
    <definedName name="A129185786T">Data1!$AI$1:$AI$10,Data1!$AI$28:$AI$72</definedName>
    <definedName name="A129185786T_Data">Data1!$AI$28:$AI$72</definedName>
    <definedName name="A129185786T_Latest">Data1!$AI$72</definedName>
    <definedName name="A129185790J">Data1!$AK$1:$AK$10,Data1!$AK$28:$AK$72</definedName>
    <definedName name="A129185790J_Data">Data1!$AK$28:$AK$72</definedName>
    <definedName name="A129185790J_Latest">Data1!$AK$72</definedName>
    <definedName name="A129185794T">Data1!$C$1:$C$10,Data1!$C$13:$C$72</definedName>
    <definedName name="A129185794T_Data">Data1!$C$13:$C$72</definedName>
    <definedName name="A129185794T_Latest">Data1!$C$72</definedName>
    <definedName name="A129185798A">Data1!$F$1:$F$10,Data1!$F$22:$F$72</definedName>
    <definedName name="A129185798A_Data">Data1!$F$22:$F$72</definedName>
    <definedName name="A129185798A_Latest">Data1!$F$72</definedName>
    <definedName name="A129185802F">Data1!$G$1:$G$10,Data1!$G$16:$G$72</definedName>
    <definedName name="A129185802F_Data">Data1!$G$16:$G$72</definedName>
    <definedName name="A129185802F_Latest">Data1!$G$72</definedName>
    <definedName name="A129185806R">Data1!$P$1:$P$10,Data1!$P$15:$P$72</definedName>
    <definedName name="A129185806R_Data">Data1!$P$15:$P$72</definedName>
    <definedName name="A129185806R_Latest">Data1!$P$72</definedName>
    <definedName name="A129185810F">Data1!$R$1:$R$10,Data1!$R$22:$R$72</definedName>
    <definedName name="A129185810F_Data">Data1!$R$22:$R$72</definedName>
    <definedName name="A129185810F_Latest">Data1!$R$72</definedName>
    <definedName name="A129185814R">Data1!$S$1:$S$10,Data1!$S$16:$S$72</definedName>
    <definedName name="A129185814R_Data">Data1!$S$16:$S$72</definedName>
    <definedName name="A129185814R_Latest">Data1!$S$72</definedName>
    <definedName name="A129185818X">Data1!$Z$1:$Z$10,Data1!$Z$12:$Z$72</definedName>
    <definedName name="A129185818X_Data">Data1!$Z$12:$Z$72</definedName>
    <definedName name="A129185818X_Latest">Data1!$Z$72</definedName>
    <definedName name="A129185822R">Data1!$H$1:$H$10,Data1!$H$28:$H$72</definedName>
    <definedName name="A129185822R_Data">Data1!$H$28:$H$72</definedName>
    <definedName name="A129185822R_Latest">Data1!$H$72</definedName>
    <definedName name="A129185826X">Data1!$K$1:$K$10,Data1!$K$28:$K$72</definedName>
    <definedName name="A129185826X_Data">Data1!$K$28:$K$72</definedName>
    <definedName name="A129185826X_Latest">Data1!$K$72</definedName>
    <definedName name="A129185830R">Data1!$AC$1:$AC$10,Data1!$AC$22:$AC$72</definedName>
    <definedName name="A129185830R_Data">Data1!$AC$22:$AC$72</definedName>
    <definedName name="A129185830R_Latest">Data1!$AC$72</definedName>
    <definedName name="A129185834X">Data1!$AD$1:$AD$10,Data1!$AD$22:$AD$72</definedName>
    <definedName name="A129185834X_Data">Data1!$AD$22:$AD$72</definedName>
    <definedName name="A129185834X_Latest">Data1!$AD$72</definedName>
    <definedName name="A129185838J">Data1!$B$1:$B$10,Data1!$B$12:$B$72</definedName>
    <definedName name="A129185838J_Data">Data1!$B$12:$B$72</definedName>
    <definedName name="A129185838J_Latest">Data1!$B$72</definedName>
    <definedName name="A129185842X">Data1!$D$1:$D$10,Data1!$D$15:$D$72</definedName>
    <definedName name="A129185842X_Data">Data1!$D$15:$D$72</definedName>
    <definedName name="A129185842X_Latest">Data1!$D$72</definedName>
    <definedName name="A129185846J">Data1!$E$1:$E$10,Data1!$E$22:$E$72</definedName>
    <definedName name="A129185846J_Data">Data1!$E$22:$E$72</definedName>
    <definedName name="A129185846J_Latest">Data1!$E$72</definedName>
    <definedName name="A129185850X">Data1!$J$1:$J$10,Data1!$J$28:$J$72</definedName>
    <definedName name="A129185850X_Data">Data1!$J$28:$J$72</definedName>
    <definedName name="A129185850X_Latest">Data1!$J$72</definedName>
    <definedName name="A129185854J">Data1!$V$1:$V$10,Data1!$V$28:$V$72</definedName>
    <definedName name="A129185854J_Data">Data1!$V$28:$V$72</definedName>
    <definedName name="A129185854J_Latest">Data1!$V$72</definedName>
    <definedName name="A129185858T">Data1!$W$1:$W$10,Data1!$W$28:$W$72</definedName>
    <definedName name="A129185858T_Data">Data1!$W$28:$W$72</definedName>
    <definedName name="A129185858T_Latest">Data1!$W$72</definedName>
    <definedName name="A129185862J">Data1!$L$1:$L$10,Data1!$L$28:$L$72</definedName>
    <definedName name="A129185862J_Data">Data1!$L$28:$L$72</definedName>
    <definedName name="A129185862J_Latest">Data1!$L$72</definedName>
    <definedName name="A129185866T">Data1!$T$1:$T$10,Data1!$T$28:$T$72</definedName>
    <definedName name="A129185866T_Data">Data1!$T$28:$T$72</definedName>
    <definedName name="A129185866T_Latest">Data1!$T$72</definedName>
    <definedName name="A129185870J">Data1!$AA$1:$AA$10,Data1!$AA$13:$AA$72</definedName>
    <definedName name="A129185870J_Data">Data1!$AA$13:$AA$72</definedName>
    <definedName name="A129185870J_Latest">Data1!$AA$72</definedName>
    <definedName name="Date_Range">Data1!$A$2:$A$10,Data1!$A$12:$A$72</definedName>
    <definedName name="Date_Range_Data">Data1!$A$12:$A$72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3" i="6" l="1"/>
  <c r="C34" i="6" s="1"/>
  <c r="C35" i="6" s="1"/>
  <c r="C36" i="6" s="1"/>
  <c r="C37" i="6" s="1"/>
  <c r="C38" i="6" s="1"/>
  <c r="C31" i="6"/>
  <c r="C32" i="6" s="1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40" i="6"/>
  <c r="A8" i="6"/>
  <c r="B7" i="6"/>
  <c r="B6" i="6"/>
  <c r="B5" i="6"/>
  <c r="B25" i="5"/>
  <c r="D40" i="6" l="1"/>
  <c r="G14" i="6" a="1"/>
  <c r="G14" i="6" s="1"/>
  <c r="G15" i="6" a="1"/>
  <c r="G15" i="6" s="1"/>
  <c r="G16" i="6" a="1"/>
  <c r="G16" i="6" s="1"/>
  <c r="G17" i="6" a="1"/>
  <c r="G17" i="6" s="1"/>
  <c r="G18" i="6" a="1"/>
  <c r="G18" i="6" s="1"/>
  <c r="G20" i="6" a="1"/>
  <c r="G20" i="6" s="1"/>
  <c r="G21" i="6" a="1"/>
  <c r="G21" i="6" s="1"/>
  <c r="G22" i="6" a="1"/>
  <c r="G22" i="6" s="1"/>
  <c r="G23" i="6" a="1"/>
  <c r="G23" i="6" s="1"/>
  <c r="G24" i="6" a="1"/>
  <c r="G24" i="6" s="1"/>
  <c r="G25" i="6" a="1"/>
  <c r="G25" i="6" s="1"/>
  <c r="G13" i="6" a="1"/>
  <c r="G13" i="6" s="1"/>
  <c r="C25" i="6" a="1"/>
  <c r="C25" i="6" s="1"/>
  <c r="C23" i="6" a="1"/>
  <c r="C23" i="6" s="1"/>
  <c r="C21" i="6" a="1"/>
  <c r="C21" i="6" s="1"/>
  <c r="C18" i="6" a="1"/>
  <c r="C18" i="6" s="1"/>
  <c r="C16" i="6" a="1"/>
  <c r="C16" i="6" s="1"/>
  <c r="C14" i="6" a="1"/>
  <c r="C14" i="6" s="1"/>
  <c r="C13" i="6" a="1"/>
  <c r="C13" i="6" s="1"/>
  <c r="C24" i="6" a="1"/>
  <c r="C24" i="6" s="1"/>
  <c r="C22" i="6" a="1"/>
  <c r="C22" i="6" s="1"/>
  <c r="C20" i="6" a="1"/>
  <c r="C20" i="6" s="1"/>
  <c r="C17" i="6" a="1"/>
  <c r="C17" i="6" s="1"/>
  <c r="C15" i="6" a="1"/>
  <c r="C15" i="6" s="1"/>
  <c r="E40" i="6" l="1"/>
  <c r="H14" i="6" a="1"/>
  <c r="H14" i="6" s="1"/>
  <c r="H15" i="6" a="1"/>
  <c r="H15" i="6" s="1"/>
  <c r="H16" i="6" a="1"/>
  <c r="H16" i="6" s="1"/>
  <c r="H17" i="6" a="1"/>
  <c r="H17" i="6" s="1"/>
  <c r="H18" i="6" a="1"/>
  <c r="H18" i="6" s="1"/>
  <c r="H20" i="6" a="1"/>
  <c r="H20" i="6" s="1"/>
  <c r="H21" i="6" a="1"/>
  <c r="H21" i="6" s="1"/>
  <c r="H22" i="6" a="1"/>
  <c r="H22" i="6" s="1"/>
  <c r="H23" i="6" a="1"/>
  <c r="H23" i="6" s="1"/>
  <c r="H24" i="6" a="1"/>
  <c r="H24" i="6" s="1"/>
  <c r="H25" i="6" a="1"/>
  <c r="H25" i="6" s="1"/>
  <c r="H13" i="6" a="1"/>
  <c r="H13" i="6" s="1"/>
  <c r="D14" i="6" a="1"/>
  <c r="D14" i="6" s="1"/>
  <c r="D16" i="6" a="1"/>
  <c r="D16" i="6" s="1"/>
  <c r="D18" i="6" a="1"/>
  <c r="D18" i="6" s="1"/>
  <c r="D21" i="6" a="1"/>
  <c r="D21" i="6" s="1"/>
  <c r="D23" i="6" a="1"/>
  <c r="D23" i="6" s="1"/>
  <c r="D25" i="6" a="1"/>
  <c r="D25" i="6" s="1"/>
  <c r="D13" i="6" a="1"/>
  <c r="D13" i="6" s="1"/>
  <c r="D15" i="6" a="1"/>
  <c r="D15" i="6" s="1"/>
  <c r="D17" i="6" a="1"/>
  <c r="D17" i="6" s="1"/>
  <c r="D20" i="6" a="1"/>
  <c r="D20" i="6" s="1"/>
  <c r="D22" i="6" a="1"/>
  <c r="D22" i="6" s="1"/>
  <c r="D24" i="6" a="1"/>
  <c r="D24" i="6" s="1"/>
  <c r="I14" i="6" l="1" a="1"/>
  <c r="I14" i="6" s="1"/>
  <c r="I15" i="6" a="1"/>
  <c r="I15" i="6" s="1"/>
  <c r="I16" i="6" a="1"/>
  <c r="I16" i="6" s="1"/>
  <c r="I17" i="6" a="1"/>
  <c r="I17" i="6" s="1"/>
  <c r="I18" i="6" a="1"/>
  <c r="I18" i="6" s="1"/>
  <c r="I20" i="6" a="1"/>
  <c r="I20" i="6" s="1"/>
  <c r="I21" i="6" a="1"/>
  <c r="I21" i="6" s="1"/>
  <c r="I22" i="6" a="1"/>
  <c r="I22" i="6" s="1"/>
  <c r="I23" i="6" a="1"/>
  <c r="I23" i="6" s="1"/>
  <c r="I24" i="6" a="1"/>
  <c r="I24" i="6" s="1"/>
  <c r="I25" i="6" a="1"/>
  <c r="I25" i="6" s="1"/>
  <c r="I13" i="6" a="1"/>
  <c r="I13" i="6" s="1"/>
  <c r="E15" i="6" a="1"/>
  <c r="E15" i="6" s="1"/>
  <c r="E17" i="6" a="1"/>
  <c r="E17" i="6" s="1"/>
  <c r="E20" i="6" a="1"/>
  <c r="E20" i="6" s="1"/>
  <c r="E22" i="6" a="1"/>
  <c r="E22" i="6" s="1"/>
  <c r="E24" i="6" a="1"/>
  <c r="E24" i="6" s="1"/>
  <c r="E14" i="6" a="1"/>
  <c r="E14" i="6" s="1"/>
  <c r="E16" i="6" a="1"/>
  <c r="E16" i="6" s="1"/>
  <c r="E18" i="6" a="1"/>
  <c r="E18" i="6" s="1"/>
  <c r="E21" i="6" a="1"/>
  <c r="E21" i="6" s="1"/>
  <c r="E23" i="6" a="1"/>
  <c r="E23" i="6" s="1"/>
  <c r="E25" i="6" a="1"/>
  <c r="E25" i="6" s="1"/>
  <c r="E13" i="6" a="1"/>
  <c r="E13" i="6" s="1"/>
  <c r="B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F66" authorId="0" shapeId="0" xr:uid="{26DFEE80-44CA-4710-98A0-240B4B63A41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67" authorId="0" shapeId="0" xr:uid="{D617E032-FA8C-4198-98F7-ED5904E7B50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67" authorId="0" shapeId="0" xr:uid="{4C01638E-DC7E-409E-828D-E0E8688A636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67" authorId="0" shapeId="0" xr:uid="{07F64818-861B-4188-AE91-6BDBAF0ACAD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67" authorId="0" shapeId="0" xr:uid="{18899BCB-E5B6-4837-B492-6FB28B64805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67" authorId="0" shapeId="0" xr:uid="{21F63B16-E99E-4D72-A899-79B138F5034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67" authorId="0" shapeId="0" xr:uid="{BCE92E2C-1951-4861-A9B1-64D38F68DD6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67" authorId="0" shapeId="0" xr:uid="{46E2B611-6306-4851-8432-4430EAF3556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67" authorId="0" shapeId="0" xr:uid="{D034C950-D734-487E-93F2-A7EEC955249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P18" authorId="0" shapeId="0" xr:uid="{00000000-0006-0000-0200-000002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AZ18" authorId="0" shapeId="0" xr:uid="{00000000-0006-0000-0200-000003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P19" authorId="0" shapeId="0" xr:uid="{00000000-0006-0000-0200-000004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AZ19" authorId="0" shapeId="0" xr:uid="{00000000-0006-0000-0200-000005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P21" authorId="0" shapeId="0" xr:uid="{00000000-0006-0000-0200-000006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AZ21" authorId="0" shapeId="0" xr:uid="{00000000-0006-0000-0200-000007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P22" authorId="0" shapeId="0" xr:uid="{00000000-0006-0000-0200-000008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AZ22" authorId="0" shapeId="0" xr:uid="{00000000-0006-0000-0200-000009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AD45" authorId="0" shapeId="0" xr:uid="{3E9C911C-B875-47B1-BB18-7D7AE75FF77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45" authorId="0" shapeId="0" xr:uid="{EC39BCBA-F985-4A79-8EB6-106CC04B6C1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45" authorId="0" shapeId="0" xr:uid="{D0C16128-B243-45F9-9258-5F55915AEB2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45" authorId="0" shapeId="0" xr:uid="{15AFC73C-6967-4FD1-A0EE-FE80A75EF2F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45" authorId="0" shapeId="0" xr:uid="{F60D9070-9A77-4024-8073-AECB9C32B19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45" authorId="0" shapeId="0" xr:uid="{CB0E5083-6BD2-448F-B762-D1C02C3465C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45" authorId="0" shapeId="0" xr:uid="{AD362FF6-6B5C-49CE-B670-2A6B4E02CA8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45" authorId="0" shapeId="0" xr:uid="{41CDA854-7387-4155-B08B-8BDB06E4A3F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46" authorId="0" shapeId="0" xr:uid="{54003F7F-D5D8-486F-9EF6-71D841721BC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46" authorId="0" shapeId="0" xr:uid="{F3D33A9C-7081-45CB-97F4-EE00AE5B2FF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46" authorId="0" shapeId="0" xr:uid="{80EAA2F9-D860-432D-B93A-9E47FFFFA33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46" authorId="0" shapeId="0" xr:uid="{27A3593D-47C8-4D00-9202-DA296C2C9C4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46" authorId="0" shapeId="0" xr:uid="{57DD7C43-6767-4426-8697-EB7A96EE04D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46" authorId="0" shapeId="0" xr:uid="{EBBFA630-790A-4C7F-BFBB-F5445BC4AD3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47" authorId="0" shapeId="0" xr:uid="{42CDB24B-4B57-4147-9E25-D66FD512163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47" authorId="0" shapeId="0" xr:uid="{E003E21F-A19E-47C3-9AFA-AE46798A9A7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47" authorId="0" shapeId="0" xr:uid="{0B11F36A-15C2-4454-9C75-85CB1668866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47" authorId="0" shapeId="0" xr:uid="{8CCDA9AC-9700-45BF-90DA-1C43CB24C7E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47" authorId="0" shapeId="0" xr:uid="{1A3C874A-B19F-4F22-A98F-D04C66C0899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47" authorId="0" shapeId="0" xr:uid="{C030E895-91EE-43E4-B034-B675CEBC9EC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47" authorId="0" shapeId="0" xr:uid="{5415DD16-4CC9-4E96-B98A-E6FDC6FDD19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47" authorId="0" shapeId="0" xr:uid="{3EC0B66F-F8D3-44FF-8B23-0D026C2703A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48" authorId="0" shapeId="0" xr:uid="{F47B5568-54C6-4467-8874-91D563CC6DA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48" authorId="0" shapeId="0" xr:uid="{CF235469-39CE-4514-A762-96BE7D8C2A3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48" authorId="0" shapeId="0" xr:uid="{00517E8A-0417-4202-9EBB-75D2E22B7E5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48" authorId="0" shapeId="0" xr:uid="{DB3AB31A-DC82-4D31-899D-EBED24D2B31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49" authorId="0" shapeId="0" xr:uid="{93A0EDD7-8442-4446-9BCF-8F3AE626A1B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49" authorId="0" shapeId="0" xr:uid="{3BAF3628-0B8A-41B3-BAD8-503CB41D15A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49" authorId="0" shapeId="0" xr:uid="{2FD3EE4A-E4C0-4973-ABBD-A899DC963C7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49" authorId="0" shapeId="0" xr:uid="{B4503E5D-987C-42E3-B3A9-9F11CF27452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49" authorId="0" shapeId="0" xr:uid="{ED0E994A-EA85-48B3-9C17-43CDB0D7C8A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0" authorId="0" shapeId="0" xr:uid="{07B0067E-F91E-4EAD-9FEE-5AF4C879E9E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50" authorId="0" shapeId="0" xr:uid="{643C1D95-0B8F-4C21-93E6-597427D621A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50" authorId="0" shapeId="0" xr:uid="{D4CE9B36-A9CD-47D2-B351-9F278B85BBE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0" authorId="0" shapeId="0" xr:uid="{58FCB75B-CBA0-45BD-BEEC-E3C24ACB00F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1" authorId="0" shapeId="0" xr:uid="{EA5C4770-359A-436F-91AE-E81F73CC8C5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51" authorId="0" shapeId="0" xr:uid="{41A725CD-9BE3-49DE-88DC-2E8652F73B3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1" authorId="0" shapeId="0" xr:uid="{CC1555DF-AFD4-4603-B064-06F509C5D0B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51" authorId="0" shapeId="0" xr:uid="{61F1923A-A8F3-4759-B2D8-E93F11B011E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51" authorId="0" shapeId="0" xr:uid="{541E79D4-C8D2-419F-B2BB-A62C2DFD068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52" authorId="0" shapeId="0" xr:uid="{332D7690-5277-4D43-90CF-53B6C2871EB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52" authorId="0" shapeId="0" xr:uid="{CB14CB3E-0E25-4857-AB4B-97EB7CB9EF2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53" authorId="0" shapeId="0" xr:uid="{C3A16110-40D4-482F-ADD9-EAB32EEAD4D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3" authorId="0" shapeId="0" xr:uid="{93A3F5F3-09B6-4C34-9D19-41657C67752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53" authorId="0" shapeId="0" xr:uid="{93067C38-B5CF-4CFC-A894-BEE61EFBC88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3" authorId="0" shapeId="0" xr:uid="{70C47311-DA03-465C-A8B3-6EB002E1D87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53" authorId="0" shapeId="0" xr:uid="{35815A68-E787-414C-BD47-3B884BC93AE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53" authorId="0" shapeId="0" xr:uid="{481F98F2-E468-4643-BE5A-BE8E3C88617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4" authorId="0" shapeId="0" xr:uid="{02C4A377-5136-432E-9BA0-AA01F5B4527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54" authorId="0" shapeId="0" xr:uid="{733CC0D1-CFA2-42E9-AC6D-175AF5DCE4F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4" authorId="0" shapeId="0" xr:uid="{C3CFA7FD-2549-4CD8-8D78-F38D3FEB33F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54" authorId="0" shapeId="0" xr:uid="{8E06A1F7-3D8E-40AB-B42B-7C97E494770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55" authorId="0" shapeId="0" xr:uid="{AC5393EA-E246-4E64-ACC0-81A7B8E424C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5" authorId="0" shapeId="0" xr:uid="{01C86486-5FD3-40E4-A214-AEAED30FB25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5" authorId="0" shapeId="0" xr:uid="{98AB4F1D-8535-4C86-99FC-8B8DB59B889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55" authorId="0" shapeId="0" xr:uid="{754A6225-39BB-484D-9D45-3D295C5CC3C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6" authorId="0" shapeId="0" xr:uid="{FCB0FA78-986F-48DD-91B7-43C211F958B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6" authorId="0" shapeId="0" xr:uid="{F89E16C5-D5CD-47B3-8554-326BE030257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56" authorId="0" shapeId="0" xr:uid="{B2E79B1D-DD07-4F9F-935B-CDE0C8D25E0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56" authorId="0" shapeId="0" xr:uid="{479020D7-A725-4209-B8E3-9DA6B21E405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57" authorId="0" shapeId="0" xr:uid="{FEBBEC52-7B65-4FEC-9C30-6E63AD567DA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7" authorId="0" shapeId="0" xr:uid="{A298C68E-B550-4FD1-B134-E20883E88E9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57" authorId="0" shapeId="0" xr:uid="{EE801488-3130-4717-ACC0-D09810A265D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7" authorId="0" shapeId="0" xr:uid="{8FCE7C23-2AFC-4D44-928F-73C0BF18490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57" authorId="0" shapeId="0" xr:uid="{F03DEFDB-B312-45A2-A840-6033FB86239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57" authorId="0" shapeId="0" xr:uid="{365F9430-3042-4532-934C-5B7C987DD30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57" authorId="0" shapeId="0" xr:uid="{95980896-D5C7-4FDC-AB49-F9F6FF4C830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57" authorId="0" shapeId="0" xr:uid="{DC7CCC08-4DFA-4B6D-BD11-1246A0EFDFF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8" authorId="0" shapeId="0" xr:uid="{BB04904E-585A-44C2-B8A6-7293A8BF387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8" authorId="0" shapeId="0" xr:uid="{4E1F9A1D-201A-436B-8028-A3587E77FE5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58" authorId="0" shapeId="0" xr:uid="{AC6CB986-0142-41AC-B9B8-39988622A77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58" authorId="0" shapeId="0" xr:uid="{13B02C35-E7B2-40F8-85B9-D0A4FEE8CB3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59" authorId="0" shapeId="0" xr:uid="{DB2FBEB0-D319-441D-89AA-CF1E8868B12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59" authorId="0" shapeId="0" xr:uid="{209FEDD5-E87E-4B54-897B-B58B7E59BC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59" authorId="0" shapeId="0" xr:uid="{22CF7F1F-6836-489F-A73B-4B80102C40A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59" authorId="0" shapeId="0" xr:uid="{8E348C11-B8C1-4AF4-BC7B-0DC7CEA9AD7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59" authorId="0" shapeId="0" xr:uid="{4E3649DF-C551-4671-908D-79C17F7278B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60" authorId="0" shapeId="0" xr:uid="{05450818-F8DF-42A8-8D0A-4F3F35C19AD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60" authorId="0" shapeId="0" xr:uid="{CA89E292-BDA9-4C60-B001-BB4D6A66C9A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60" authorId="0" shapeId="0" xr:uid="{EE9E2D8D-1679-4C54-9EF3-C5E67E71090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60" authorId="0" shapeId="0" xr:uid="{331ED4F1-4526-4B78-A272-29968BB5A18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61" authorId="0" shapeId="0" xr:uid="{21C90A72-ACBE-4C99-AB64-75A29C71AA0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61" authorId="0" shapeId="0" xr:uid="{5D4BF1E7-8AE8-40CA-A24F-B5A39553BAC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61" authorId="0" shapeId="0" xr:uid="{B72E8894-5B8C-4431-9B1F-C68C4ACFE81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61" authorId="0" shapeId="0" xr:uid="{758FFCB5-BF08-49C0-93C3-A67A6C081E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61" authorId="0" shapeId="0" xr:uid="{EDE7ED78-CC9B-41D6-97C9-AD6AA9E0D1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61" authorId="0" shapeId="0" xr:uid="{7882934F-1783-420E-B87D-F8AF16C27ED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62" authorId="0" shapeId="0" xr:uid="{C29714AB-0BF0-483E-A4D1-90F90DA5A2E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62" authorId="0" shapeId="0" xr:uid="{C9CD656A-F59D-4421-86A4-BA83CE59A5F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62" authorId="0" shapeId="0" xr:uid="{4D739925-B0BD-45C2-BB1E-28A5D5FB088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62" authorId="0" shapeId="0" xr:uid="{8532E095-0C1A-4E5C-8823-176E12AC50F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63" authorId="0" shapeId="0" xr:uid="{2A31BEF4-A986-47A5-928A-4E3483F0349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63" authorId="0" shapeId="0" xr:uid="{32458F70-6827-4EF7-9E7F-9089A2239C9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64" authorId="0" shapeId="0" xr:uid="{1864184D-BF1F-405B-8203-112F289A042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64" authorId="0" shapeId="0" xr:uid="{6FBCE844-11B0-4759-8B4C-14BE5BA1335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64" authorId="0" shapeId="0" xr:uid="{C60BBFC0-8B36-4519-A290-83B7147D112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65" authorId="0" shapeId="0" xr:uid="{636FA15B-5BBB-435F-96B8-A2353F5E40E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65" authorId="0" shapeId="0" xr:uid="{E938DDBA-28CB-474F-8405-D58E17B664D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65" authorId="0" shapeId="0" xr:uid="{64569D6E-328C-49A7-9CA0-7907E029EDB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65" authorId="0" shapeId="0" xr:uid="{7FD9CDDC-5A2D-422A-9ABA-0270CDED4EC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65" authorId="0" shapeId="0" xr:uid="{53224EBC-1831-42BB-ACB7-0667AD555FF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65" authorId="0" shapeId="0" xr:uid="{A2773BB3-ABD7-4972-AB7F-23D9D98581D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65" authorId="0" shapeId="0" xr:uid="{F870B6A4-967B-4F89-BF36-0E583D1BEB2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66" authorId="0" shapeId="0" xr:uid="{7265C4BA-C27C-4809-A37E-42AC96A4AA1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66" authorId="0" shapeId="0" xr:uid="{6E809C22-6B06-4773-8C30-9ECCFFAC423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66" authorId="0" shapeId="0" xr:uid="{7F92D257-DD84-4910-A68A-012ADF29A67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66" authorId="0" shapeId="0" xr:uid="{38EEBF49-677D-4ABB-98F2-6A22C132A08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67" authorId="0" shapeId="0" xr:uid="{682CAA7E-4C6C-4AE6-98B7-69375D6A662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67" authorId="0" shapeId="0" xr:uid="{E8A3CC33-F8B2-4005-BD33-9D52A1FA2D2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67" authorId="0" shapeId="0" xr:uid="{70574832-6FF6-4938-95DD-21D22E761DF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67" authorId="0" shapeId="0" xr:uid="{B4283721-1A9D-49C5-BAEC-7EBE0BBA886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67" authorId="0" shapeId="0" xr:uid="{0C36DB34-6811-4720-A87F-BEB58FC88A3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68" authorId="0" shapeId="0" xr:uid="{632F300E-1050-45A4-8ECF-92F9F692A2E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68" authorId="0" shapeId="0" xr:uid="{CA049673-2C9B-4DFE-93FF-B844A1861AA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68" authorId="0" shapeId="0" xr:uid="{C18A7159-BADD-478F-987B-BC9646358CE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68" authorId="0" shapeId="0" xr:uid="{B6AA35E6-AE6E-4FA9-ABD0-524E4FE99D6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69" authorId="0" shapeId="0" xr:uid="{F3DB23AE-BBBD-4E82-B888-22B80197CC1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69" authorId="0" shapeId="0" xr:uid="{18D78644-5F7A-422E-844E-28C3838C1E7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69" authorId="0" shapeId="0" xr:uid="{256B36F7-557E-49FF-88C5-9BE4930C941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70" authorId="0" shapeId="0" xr:uid="{A958DCE0-97BF-4C79-9C58-D38BBD47638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70" authorId="0" shapeId="0" xr:uid="{25C536E7-8958-4741-9261-3328648F288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70" authorId="0" shapeId="0" xr:uid="{F3841F51-B8D3-42BB-9F14-B2C2DE6AEBC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70" authorId="0" shapeId="0" xr:uid="{D149046C-1272-4FE1-9F07-0BC6F50D7D8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70" authorId="0" shapeId="0" xr:uid="{B2A7E134-690A-4DCB-9FF3-D4E99089C81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71" authorId="0" shapeId="0" xr:uid="{88D5BAE5-876C-42B2-97FE-D19E8801321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71" authorId="0" shapeId="0" xr:uid="{E3EB3D95-9F4C-4D3C-A1E2-6EEE9ADDA5B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71" authorId="0" shapeId="0" xr:uid="{A55D236B-68E2-4C02-8316-21D704AF196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71" authorId="0" shapeId="0" xr:uid="{818EC3B8-7A0A-459E-9358-DDE0310919B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71" authorId="0" shapeId="0" xr:uid="{97A701D5-152A-4CA0-979B-B92644FA2A1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71" authorId="0" shapeId="0" xr:uid="{111D0FEB-0404-453D-8C25-E69113454AE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72" authorId="0" shapeId="0" xr:uid="{A186EC03-02A1-430A-BF51-65B9397FFFC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72" authorId="0" shapeId="0" xr:uid="{189D2DD3-313D-4BCF-93EC-1561EE0E689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72" authorId="0" shapeId="0" xr:uid="{2127A342-B46F-4A68-8B08-E176EE92226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72" authorId="0" shapeId="0" xr:uid="{9C0CF66F-D5D3-4983-B287-BC85F982948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<sst xmlns="http://schemas.openxmlformats.org/spreadsheetml/2006/main" count="5103" uniqueCount="727">
  <si>
    <t>Australia ;  Families with dependants ;</t>
  </si>
  <si>
    <t>Australia ;  Families with dependants ; With children aged 0–14 years ;</t>
  </si>
  <si>
    <t>Australia ;  Families with dependants ; &gt; With children aged 0–4 years ;</t>
  </si>
  <si>
    <t>Australia ;  Families with dependants ; &gt; With children aged 5–9 years ;</t>
  </si>
  <si>
    <t>Australia ;  Families with dependants ; &gt; With children aged 10–14 years ;</t>
  </si>
  <si>
    <t>Australia ;  Families with dependants ; With dependent students aged 15-24 years ;</t>
  </si>
  <si>
    <t>Australia ;  Dependants ;</t>
  </si>
  <si>
    <t>Australia ;  Dependants ;  Children aged 0–14 years ;</t>
  </si>
  <si>
    <t>Australia ;  Dependants ;  &gt; Children aged 0–4 years ;</t>
  </si>
  <si>
    <t>Australia ;  Dependants ;  &gt; Children aged 5–9 years ;</t>
  </si>
  <si>
    <t>Australia ;  Dependants ;  &gt; Children aged 10–14 years ;</t>
  </si>
  <si>
    <t>Australia ;  Dependants ;  Dependent students aged 15–24 years ;</t>
  </si>
  <si>
    <t>Australia ;  Couple families with dependants ;</t>
  </si>
  <si>
    <t>Australia ;  Couple families with dependants ; With children aged 0–14 years ;</t>
  </si>
  <si>
    <t>Australia ;  Couple families with dependants ; &gt; With children aged 0–4 years ;</t>
  </si>
  <si>
    <t>Australia ;  Couple families with dependants ; &gt; With children aged 5–9 years ;</t>
  </si>
  <si>
    <t>Australia ;  Couple families with dependants ; &gt; With children aged 10–14 years ;</t>
  </si>
  <si>
    <t>Australia ;  Couple families with dependants ; With dependent students aged 15-24 years ;</t>
  </si>
  <si>
    <t>Australia ;  Dependants in couple families ;</t>
  </si>
  <si>
    <t>Australia ;  Dependants in couple families ;  Children aged 0–14 years ;</t>
  </si>
  <si>
    <t>Australia ;  Dependants in couple families ;  &gt; Children aged 0–4 years ;</t>
  </si>
  <si>
    <t>Australia ;  Dependants in couple families ;  &gt; Children aged 5–9 years ;</t>
  </si>
  <si>
    <t>Australia ;  Dependants in couple families ;  &gt; Children aged 10–14 years ;</t>
  </si>
  <si>
    <t>Australia ;  Dependants in couple families ;  Dependent students aged 15–24 years ;</t>
  </si>
  <si>
    <t>Australia ;  One parent families with dependants ;</t>
  </si>
  <si>
    <t>Australia ;  One parent families with dependants ; With children aged 0–14 years ;</t>
  </si>
  <si>
    <t>Australia ;  One parent families with dependants ; &gt; With children aged 0–4 years ;</t>
  </si>
  <si>
    <t>Australia ;  One parent families with dependants ; &gt; With children aged 5–9 years ;</t>
  </si>
  <si>
    <t>Australia ;  One parent families with dependants ; &gt; With children aged 10–14 years ;</t>
  </si>
  <si>
    <t>Australia ;  One parent families with dependants ; With dependent students aged 15-24 years ;</t>
  </si>
  <si>
    <t>Australia ;  Dependants in one parent families ;</t>
  </si>
  <si>
    <t>Australia ;  Dependants in one parent families ;  Children aged 0–14 years ;</t>
  </si>
  <si>
    <t>Australia ;  Dependants in one parent families ;  &gt; Children aged 0–4 years ;</t>
  </si>
  <si>
    <t>Australia ;  Dependants in one parent families ;  &gt; Children aged 5–9 years ;</t>
  </si>
  <si>
    <t>Australia ;  Dependants in one parent families ;  &gt; Children aged 10–14 years ;</t>
  </si>
  <si>
    <t>Australia ;  Dependants in one parent families ;  Dependent students aged 15–24 years ;</t>
  </si>
  <si>
    <t>&gt; New South Wales ;  Families with dependants ;</t>
  </si>
  <si>
    <t>&gt; New South Wales ;  Families with dependants ; With children aged 0–14 years ;</t>
  </si>
  <si>
    <t>&gt; New South Wales ;  Families with dependants ; &gt; With children aged 0–4 years ;</t>
  </si>
  <si>
    <t>&gt; New South Wales ;  Families with dependants ; &gt; With children aged 5–9 years ;</t>
  </si>
  <si>
    <t>&gt; New South Wales ;  Families with dependants ; &gt; With children aged 10–14 years ;</t>
  </si>
  <si>
    <t>&gt; New South Wales ;  Families with dependants ; With dependent students aged 15-24 years ;</t>
  </si>
  <si>
    <t>&gt; New South Wales ;  Dependants ;</t>
  </si>
  <si>
    <t>&gt; New South Wales ;  Dependants ;  Children aged 0–14 years ;</t>
  </si>
  <si>
    <t>&gt; New South Wales ;  Dependants ;  &gt; Children aged 0–4 years ;</t>
  </si>
  <si>
    <t>&gt; New South Wales ;  Dependants ;  &gt; Children aged 5–9 years ;</t>
  </si>
  <si>
    <t>&gt; New South Wales ;  Dependants ;  &gt; Children aged 10–14 years ;</t>
  </si>
  <si>
    <t>&gt; New South Wales ;  Dependants ;  Dependent students aged 15–24 years ;</t>
  </si>
  <si>
    <t>&gt; New South Wales ;  Couple families with dependants ;</t>
  </si>
  <si>
    <t>&gt; New South Wales ;  Couple families with dependants ; With children aged 0–14 years ;</t>
  </si>
  <si>
    <t>&gt; New South Wales ;  Couple families with dependants ; &gt; With children aged 0–4 years ;</t>
  </si>
  <si>
    <t>&gt; New South Wales ;  Couple families with dependants ; &gt; With children aged 5–9 years ;</t>
  </si>
  <si>
    <t>&gt; New South Wales ;  Couple families with dependants ; &gt; With children aged 10–14 years ;</t>
  </si>
  <si>
    <t>&gt; New South Wales ;  Couple families with dependants ; With dependent students aged 15-24 years ;</t>
  </si>
  <si>
    <t>&gt; New South Wales ;  Dependants in couple families ;</t>
  </si>
  <si>
    <t>&gt; New South Wales ;  Dependants in couple families ;  Children aged 0–14 years ;</t>
  </si>
  <si>
    <t>&gt; New South Wales ;  Dependants in couple families ;  &gt; Children aged 0–4 years ;</t>
  </si>
  <si>
    <t>&gt; New South Wales ;  Dependants in couple families ;  &gt; Children aged 5–9 years ;</t>
  </si>
  <si>
    <t>&gt; New South Wales ;  Dependants in couple families ;  &gt; Children aged 10–14 years ;</t>
  </si>
  <si>
    <t>&gt; New South Wales ;  Dependants in couple families ;  Dependent students aged 15–24 years ;</t>
  </si>
  <si>
    <t>&gt; New South Wales ;  One parent families with dependants ;</t>
  </si>
  <si>
    <t>&gt; New South Wales ;  One parent families with dependants ; With children aged 0–14 years ;</t>
  </si>
  <si>
    <t>&gt; New South Wales ;  One parent families with dependants ; &gt; With children aged 0–4 years ;</t>
  </si>
  <si>
    <t>&gt; New South Wales ;  One parent families with dependants ; &gt; With children aged 5–9 years ;</t>
  </si>
  <si>
    <t>&gt; New South Wales ;  One parent families with dependants ; &gt; With children aged 10–14 years ;</t>
  </si>
  <si>
    <t>&gt; New South Wales ;  One parent families with dependants ; With dependent students aged 15-24 years ;</t>
  </si>
  <si>
    <t>&gt; New South Wales ;  Dependants in one parent families ;</t>
  </si>
  <si>
    <t>&gt; New South Wales ;  Dependants in one parent families ;  Children aged 0–14 years ;</t>
  </si>
  <si>
    <t>&gt; New South Wales ;  Dependants in one parent families ;  &gt; Children aged 0–4 years ;</t>
  </si>
  <si>
    <t>&gt; New South Wales ;  Dependants in one parent families ;  &gt; Children aged 5–9 years ;</t>
  </si>
  <si>
    <t>&gt; New South Wales ;  Dependants in one parent families ;  &gt; Children aged 10–14 years ;</t>
  </si>
  <si>
    <t>&gt; New South Wales ;  Dependants in one parent families ;  Dependent students aged 15–24 years ;</t>
  </si>
  <si>
    <t>&gt; Victoria ;  Families with dependants ;</t>
  </si>
  <si>
    <t>&gt; Victoria ;  Families with dependants ; With children aged 0–14 years ;</t>
  </si>
  <si>
    <t>&gt; Victoria ;  Families with dependants ; &gt; With children aged 0–4 years ;</t>
  </si>
  <si>
    <t>&gt; Victoria ;  Families with dependants ; &gt; With children aged 5–9 years ;</t>
  </si>
  <si>
    <t>&gt; Victoria ;  Families with dependants ; &gt; With children aged 10–14 years ;</t>
  </si>
  <si>
    <t>&gt; Victoria ;  Families with dependants ; With dependent students aged 15-24 years ;</t>
  </si>
  <si>
    <t>&gt; Victoria ;  Dependants ;</t>
  </si>
  <si>
    <t>&gt; Victoria ;  Dependants ;  Children aged 0–14 years ;</t>
  </si>
  <si>
    <t>&gt; Victoria ;  Dependants ;  &gt; Children aged 0–4 years ;</t>
  </si>
  <si>
    <t>&gt; Victoria ;  Dependants ;  &gt; Children aged 5–9 years ;</t>
  </si>
  <si>
    <t>&gt; Victoria ;  Dependants ;  &gt; Children aged 10–14 years ;</t>
  </si>
  <si>
    <t>&gt; Victoria ;  Dependants ;  Dependent students aged 15–24 years ;</t>
  </si>
  <si>
    <t>&gt; Victoria ;  Couple families with dependants ;</t>
  </si>
  <si>
    <t>&gt; Victoria ;  Couple families with dependants ; With children aged 0–14 years ;</t>
  </si>
  <si>
    <t>&gt; Victoria ;  Couple families with dependants ; &gt; With children aged 0–4 years ;</t>
  </si>
  <si>
    <t>&gt; Victoria ;  Couple families with dependants ; &gt; With children aged 5–9 years ;</t>
  </si>
  <si>
    <t>&gt; Victoria ;  Couple families with dependants ; &gt; With children aged 10–14 years ;</t>
  </si>
  <si>
    <t>&gt; Victoria ;  Couple families with dependants ; With dependent students aged 15-24 years ;</t>
  </si>
  <si>
    <t>&gt; Victoria ;  Dependants in couple families ;</t>
  </si>
  <si>
    <t>&gt; Victoria ;  Dependants in couple families ;  Children aged 0–14 years ;</t>
  </si>
  <si>
    <t>&gt; Victoria ;  Dependants in couple families ;  &gt; Children aged 0–4 years ;</t>
  </si>
  <si>
    <t>&gt; Victoria ;  Dependants in couple families ;  &gt; Children aged 5–9 years ;</t>
  </si>
  <si>
    <t>&gt; Victoria ;  Dependants in couple families ;  &gt; Children aged 10–14 years ;</t>
  </si>
  <si>
    <t>&gt; Victoria ;  Dependants in couple families ;  Dependent students aged 15–24 years ;</t>
  </si>
  <si>
    <t>&gt; Victoria ;  One parent families with dependants ;</t>
  </si>
  <si>
    <t>&gt; Victoria ;  One parent families with dependants ; With children aged 0–14 years ;</t>
  </si>
  <si>
    <t>&gt; Victoria ;  One parent families with dependants ; &gt; With children aged 0–4 years ;</t>
  </si>
  <si>
    <t>&gt; Victoria ;  One parent families with dependants ; &gt; With children aged 5–9 years ;</t>
  </si>
  <si>
    <t>&gt; Victoria ;  One parent families with dependants ; &gt; With children aged 10–14 years ;</t>
  </si>
  <si>
    <t>&gt; Victoria ;  One parent families with dependants ; With dependent students aged 15-24 years ;</t>
  </si>
  <si>
    <t>&gt; Victoria ;  Dependants in one parent families ;</t>
  </si>
  <si>
    <t>&gt; Victoria ;  Dependants in one parent families ;  Children aged 0–14 years ;</t>
  </si>
  <si>
    <t>&gt; Victoria ;  Dependants in one parent families ;  &gt; Children aged 0–4 years ;</t>
  </si>
  <si>
    <t>&gt; Victoria ;  Dependants in one parent families ;  &gt; Children aged 5–9 years ;</t>
  </si>
  <si>
    <t>&gt; Victoria ;  Dependants in one parent families ;  &gt; Children aged 10–14 years ;</t>
  </si>
  <si>
    <t>&gt; Victoria ;  Dependants in one parent families ;  Dependent students aged 15–24 years ;</t>
  </si>
  <si>
    <t>&gt; Queensland ;  Families with dependants ;</t>
  </si>
  <si>
    <t>&gt; Queensland ;  Families with dependants ; With children aged 0–14 years ;</t>
  </si>
  <si>
    <t>&gt; Queensland ;  Families with dependants ; &gt; With children aged 0–4 years ;</t>
  </si>
  <si>
    <t>&gt; Queensland ;  Families with dependants ; &gt; With children aged 5–9 years ;</t>
  </si>
  <si>
    <t>&gt; Queensland ;  Families with dependants ; &gt; With children aged 10–14 years ;</t>
  </si>
  <si>
    <t>&gt; Queensland ;  Families with dependants ; With dependent students aged 15-24 years ;</t>
  </si>
  <si>
    <t>&gt; Queensland ;  Dependants ;</t>
  </si>
  <si>
    <t>&gt; Queensland ;  Dependants ;  Children aged 0–14 years ;</t>
  </si>
  <si>
    <t>&gt; Queensland ;  Dependants ;  &gt; Children aged 0–4 years ;</t>
  </si>
  <si>
    <t>&gt; Queensland ;  Dependants ;  &gt; Children aged 5–9 years ;</t>
  </si>
  <si>
    <t>&gt; Queensland ;  Dependants ;  &gt; Children aged 10–14 years ;</t>
  </si>
  <si>
    <t>&gt; Queensland ;  Dependants ;  Dependent students aged 15–24 years ;</t>
  </si>
  <si>
    <t>&gt; Queensland ;  Couple families with dependants ;</t>
  </si>
  <si>
    <t>&gt; Queensland ;  Couple families with dependants ; With children aged 0–14 years ;</t>
  </si>
  <si>
    <t>&gt; Queensland ;  Couple families with dependants ; &gt; With children aged 0–4 years ;</t>
  </si>
  <si>
    <t>&gt; Queensland ;  Couple families with dependants ; &gt; With children aged 5–9 years ;</t>
  </si>
  <si>
    <t>&gt; Queensland ;  Couple families with dependants ; &gt; With children aged 10–14 years ;</t>
  </si>
  <si>
    <t>&gt; Queensland ;  Couple families with dependants ; With dependent students aged 15-24 years ;</t>
  </si>
  <si>
    <t>&gt; Queensland ;  Dependants in couple families ;</t>
  </si>
  <si>
    <t>&gt; Queensland ;  Dependants in couple families ;  Children aged 0–14 years ;</t>
  </si>
  <si>
    <t>&gt; Queensland ;  Dependants in couple families ;  &gt; Children aged 0–4 years ;</t>
  </si>
  <si>
    <t>&gt; Queensland ;  Dependants in couple families ;  &gt; Children aged 5–9 years ;</t>
  </si>
  <si>
    <t>&gt; Queensland ;  Dependants in couple families ;  &gt; Children aged 10–14 years ;</t>
  </si>
  <si>
    <t>&gt; Queensland ;  Dependants in couple families ;  Dependent students aged 15–24 years ;</t>
  </si>
  <si>
    <t>&gt; Queensland ;  One parent families with dependants ;</t>
  </si>
  <si>
    <t>&gt; Queensland ;  One parent families with dependants ; With children aged 0–14 years ;</t>
  </si>
  <si>
    <t>&gt; Queensland ;  One parent families with dependants ; &gt; With children aged 0–4 years ;</t>
  </si>
  <si>
    <t>&gt; Queensland ;  One parent families with dependants ; &gt; With children aged 5–9 years ;</t>
  </si>
  <si>
    <t>&gt; Queensland ;  One parent families with dependants ; &gt; With children aged 10–14 years ;</t>
  </si>
  <si>
    <t>&gt; Queensland ;  One parent families with dependants ; With dependent students aged 15-24 years ;</t>
  </si>
  <si>
    <t>&gt; Queensland ;  Dependants in one parent families ;</t>
  </si>
  <si>
    <t>&gt; Queensland ;  Dependants in one parent families ;  Children aged 0–14 years ;</t>
  </si>
  <si>
    <t>&gt; Queensland ;  Dependants in one parent families ;  &gt; Children aged 0–4 years ;</t>
  </si>
  <si>
    <t>&gt; Queensland ;  Dependants in one parent families ;  &gt; Children aged 5–9 years ;</t>
  </si>
  <si>
    <t>&gt; Queensland ;  Dependants in one parent families ;  &gt; Children aged 10–14 years ;</t>
  </si>
  <si>
    <t>&gt; Queensland ;  Dependants in one parent families ;  Dependent students aged 15–24 years ;</t>
  </si>
  <si>
    <t>&gt; South Australia ;  Families with dependants ;</t>
  </si>
  <si>
    <t>&gt; South Australia ;  Families with dependants ; With children aged 0–14 years ;</t>
  </si>
  <si>
    <t>&gt; South Australia ;  Families with dependants ; &gt; With children aged 0–4 years ;</t>
  </si>
  <si>
    <t>&gt; South Australia ;  Families with dependants ; &gt; With children aged 5–9 years ;</t>
  </si>
  <si>
    <t>&gt; South Australia ;  Families with dependants ; &gt; With children aged 10–14 years ;</t>
  </si>
  <si>
    <t>&gt; South Australia ;  Families with dependants ; With dependent students aged 15-24 years ;</t>
  </si>
  <si>
    <t>&gt; South Australia ;  Dependants ;</t>
  </si>
  <si>
    <t>&gt; South Australia ;  Dependants ;  Children aged 0–14 years ;</t>
  </si>
  <si>
    <t>&gt; South Australia ;  Dependants ;  &gt; Children aged 0–4 years ;</t>
  </si>
  <si>
    <t>&gt; South Australia ;  Dependants ;  &gt; Children aged 5–9 years ;</t>
  </si>
  <si>
    <t>&gt; South Australia ;  Dependants ;  &gt; Children aged 10–14 years ;</t>
  </si>
  <si>
    <t>&gt; South Australia ;  Dependants ;  Dependent students aged 15–24 years ;</t>
  </si>
  <si>
    <t>&gt; South Australia ;  Couple families with dependants ;</t>
  </si>
  <si>
    <t>&gt; South Australia ;  Couple families with dependants ; With children aged 0–14 years ;</t>
  </si>
  <si>
    <t>&gt; South Australia ;  Couple families with dependants ; &gt; With children aged 0–4 years ;</t>
  </si>
  <si>
    <t>&gt; South Australia ;  Couple families with dependants ; &gt; With children aged 5–9 years ;</t>
  </si>
  <si>
    <t>&gt; South Australia ;  Couple families with dependants ; &gt; With children aged 10–14 years ;</t>
  </si>
  <si>
    <t>&gt; South Australia ;  Couple families with dependants ; With dependent students aged 15-24 years ;</t>
  </si>
  <si>
    <t>&gt; South Australia ;  Dependants in couple families ;</t>
  </si>
  <si>
    <t>&gt; South Australia ;  Dependants in couple families ;  Children aged 0–14 years ;</t>
  </si>
  <si>
    <t>&gt; South Australia ;  Dependants in couple families ;  &gt; Children aged 0–4 years ;</t>
  </si>
  <si>
    <t>&gt; South Australia ;  Dependants in couple families ;  &gt; Children aged 5–9 years ;</t>
  </si>
  <si>
    <t>&gt; South Australia ;  Dependants in couple families ;  &gt; Children aged 10–14 years ;</t>
  </si>
  <si>
    <t>&gt; South Australia ;  Dependants in couple families ;  Dependent students aged 15–24 years ;</t>
  </si>
  <si>
    <t>&gt; South Australia ;  One parent families with dependants ;</t>
  </si>
  <si>
    <t>&gt; South Australia ;  One parent families with dependants ; With children aged 0–14 years ;</t>
  </si>
  <si>
    <t>&gt; South Australia ;  One parent families with dependants ; &gt; With children aged 0–4 years ;</t>
  </si>
  <si>
    <t>&gt; South Australia ;  One parent families with dependants ; &gt; With children aged 5–9 years ;</t>
  </si>
  <si>
    <t>&gt; South Australia ;  One parent families with dependants ; &gt; With children aged 10–14 years ;</t>
  </si>
  <si>
    <t>&gt; South Australia ;  One parent families with dependants ; With dependent students aged 15-24 years ;</t>
  </si>
  <si>
    <t>&gt; South Australia ;  Dependants in one parent families ;</t>
  </si>
  <si>
    <t>&gt; South Australia ;  Dependants in one parent families ;  Children aged 0–14 years ;</t>
  </si>
  <si>
    <t>&gt; South Australia ;  Dependants in one parent families ;  &gt; Children aged 0–4 years ;</t>
  </si>
  <si>
    <t>&gt; South Australia ;  Dependants in one parent families ;  &gt; Children aged 5–9 years ;</t>
  </si>
  <si>
    <t>&gt; South Australia ;  Dependants in one parent families ;  &gt; Children aged 10–14 years ;</t>
  </si>
  <si>
    <t>&gt; South Australia ;  Dependants in one parent families ;  Dependent students aged 15–24 years ;</t>
  </si>
  <si>
    <t>&gt; Western Australia ;  Families with dependants ;</t>
  </si>
  <si>
    <t>&gt; Western Australia ;  Families with dependants ; With children aged 0–14 years ;</t>
  </si>
  <si>
    <t>&gt; Western Australia ;  Families with dependants ; &gt; With children aged 0–4 years ;</t>
  </si>
  <si>
    <t>&gt; Western Australia ;  Families with dependants ; &gt; With children aged 5–9 years ;</t>
  </si>
  <si>
    <t>&gt; Western Australia ;  Families with dependants ; &gt; With children aged 10–14 years ;</t>
  </si>
  <si>
    <t>&gt; Western Australia ;  Families with dependants ; With dependent students aged 15-24 years ;</t>
  </si>
  <si>
    <t>&gt; Western Australia ;  Dependants ;</t>
  </si>
  <si>
    <t>&gt; Western Australia ;  Dependants ;  Children aged 0–14 years ;</t>
  </si>
  <si>
    <t>&gt; Western Australia ;  Dependants ;  &gt; Children aged 0–4 years ;</t>
  </si>
  <si>
    <t>&gt; Western Australia ;  Dependants ;  &gt; Children aged 5–9 years ;</t>
  </si>
  <si>
    <t>&gt; Western Australia ;  Dependants ;  &gt; Children aged 10–14 years ;</t>
  </si>
  <si>
    <t>&gt; Western Australia ;  Dependants ;  Dependent students aged 15–24 years ;</t>
  </si>
  <si>
    <t>&gt; Western Australia ;  Couple families with dependants ;</t>
  </si>
  <si>
    <t>&gt; Western Australia ;  Couple families with dependants ; With children aged 0–14 years ;</t>
  </si>
  <si>
    <t>&gt; Western Australia ;  Couple families with dependants ; &gt; With children aged 0–4 years ;</t>
  </si>
  <si>
    <t>&gt; Western Australia ;  Couple families with dependants ; &gt; With children aged 5–9 years ;</t>
  </si>
  <si>
    <t>&gt; Western Australia ;  Couple families with dependants ; &gt; With children aged 10–14 years ;</t>
  </si>
  <si>
    <t>&gt; Western Australia ;  Couple families with dependants ; With dependent students aged 15-24 years ;</t>
  </si>
  <si>
    <t>&gt; Western Australia ;  Dependants in couple families ;</t>
  </si>
  <si>
    <t>&gt; Western Australia ;  Dependants in couple families ;  Children aged 0–14 years ;</t>
  </si>
  <si>
    <t>&gt; Western Australia ;  Dependants in couple families ;  &gt; Children aged 0–4 years ;</t>
  </si>
  <si>
    <t>&gt; Western Australia ;  Dependants in couple families ;  &gt; Children aged 5–9 years ;</t>
  </si>
  <si>
    <t>&gt; Western Australia ;  Dependants in couple families ;  &gt; Children aged 10–14 years ;</t>
  </si>
  <si>
    <t>&gt; Western Australia ;  Dependants in couple families ;  Dependent students aged 15–24 years ;</t>
  </si>
  <si>
    <t>&gt; Western Australia ;  One parent families with dependants ;</t>
  </si>
  <si>
    <t>&gt; Western Australia ;  One parent families with dependants ; With children aged 0–14 years ;</t>
  </si>
  <si>
    <t>&gt; Western Australia ;  One parent families with dependants ; &gt; With children aged 0–4 years ;</t>
  </si>
  <si>
    <t>&gt; Western Australia ;  One parent families with dependants ; &gt; With children aged 5–9 years ;</t>
  </si>
  <si>
    <t>&gt; Western Australia ;  One parent families with dependants ; &gt; With children aged 10–14 years ;</t>
  </si>
  <si>
    <t>&gt; Western Australia ;  One parent families with dependants ; With dependent students aged 15-24 years ;</t>
  </si>
  <si>
    <t>&gt; Western Australia ;  Dependants in one parent families ;</t>
  </si>
  <si>
    <t>&gt; Western Australia ;  Dependants in one parent families ;  Children aged 0–14 years ;</t>
  </si>
  <si>
    <t>&gt; Western Australia ;  Dependants in one parent families ;  &gt; Children aged 0–4 years ;</t>
  </si>
  <si>
    <t>&gt; Western Australia ;  Dependants in one parent families ;  &gt; Children aged 5–9 years ;</t>
  </si>
  <si>
    <t>&gt; Western Australia ;  Dependants in one parent families ;  &gt; Children aged 10–14 years ;</t>
  </si>
  <si>
    <t>&gt; Western Australia ;  Dependants in one parent families ;  Dependent students aged 15–24 years ;</t>
  </si>
  <si>
    <t>&gt; Tasmania ;  Families with dependants ;</t>
  </si>
  <si>
    <t>&gt; Tasmania ;  Families with dependants ; With children aged 0–14 years ;</t>
  </si>
  <si>
    <t>&gt; Tasmania ;  Families with dependants ; &gt; With children aged 0–4 years ;</t>
  </si>
  <si>
    <t>&gt; Tasmania ;  Families with dependants ; &gt; With children aged 5–9 years ;</t>
  </si>
  <si>
    <t>&gt; Tasmania ;  Families with dependants ; &gt; With children aged 10–14 years ;</t>
  </si>
  <si>
    <t>&gt; Tasmania ;  Families with dependants ; With dependent students aged 15-24 years ;</t>
  </si>
  <si>
    <t>&gt; Tasmania ;  Dependants ;</t>
  </si>
  <si>
    <t>&gt; Tasmania ;  Dependants ;  Children aged 0–14 years ;</t>
  </si>
  <si>
    <t>&gt; Tasmania ;  Dependants ;  &gt; Children aged 0–4 years ;</t>
  </si>
  <si>
    <t>&gt; Tasmania ;  Dependants ;  &gt; Children aged 5–9 years ;</t>
  </si>
  <si>
    <t>&gt; Tasmania ;  Dependants ;  &gt; Children aged 10–14 years ;</t>
  </si>
  <si>
    <t>&gt; Tasmania ;  Dependants ;  Dependent students aged 15–24 years ;</t>
  </si>
  <si>
    <t>&gt; Tasmania ;  Couple families with dependants ;</t>
  </si>
  <si>
    <t>&gt; Tasmania ;  Couple families with dependants ; With children aged 0–14 years ;</t>
  </si>
  <si>
    <t>&gt; Tasmania ;  Couple families with dependants ; &gt; With children aged 0–4 years ;</t>
  </si>
  <si>
    <t>&gt; Tasmania ;  Couple families with dependants ; &gt; With children aged 5–9 years ;</t>
  </si>
  <si>
    <t>&gt; Tasmania ;  Couple families with dependants ; &gt; With children aged 10–14 years ;</t>
  </si>
  <si>
    <t>&gt; Tasmania ;  Couple families with dependants ; With dependent students aged 15-24 years ;</t>
  </si>
  <si>
    <t>&gt; Tasmania ;  Dependants in couple families ;</t>
  </si>
  <si>
    <t>&gt; Tasmania ;  Dependants in couple families ;  Children aged 0–14 years ;</t>
  </si>
  <si>
    <t>&gt; Tasmania ;  Dependants in couple families ;  &gt; Children aged 0–4 years ;</t>
  </si>
  <si>
    <t>&gt; Tasmania ;  Dependants in couple families ;  &gt; Children aged 5–9 years ;</t>
  </si>
  <si>
    <t>&gt; Tasmania ;  Dependants in couple families ;  &gt; Children aged 10–14 years ;</t>
  </si>
  <si>
    <t>&gt; Tasmania ;  Dependants in couple families ;  Dependent students aged 15–24 years ;</t>
  </si>
  <si>
    <t>&gt; Tasmania ;  One parent families with dependants ;</t>
  </si>
  <si>
    <t>&gt; Tasmania ;  One parent families with dependants ; With children aged 0–14 years ;</t>
  </si>
  <si>
    <t>&gt; Tasmania ;  One parent families with dependants ; &gt; With children aged 0–4 years ;</t>
  </si>
  <si>
    <t>&gt; Tasmania ;  One parent families with dependants ; &gt; With children aged 5–9 years ;</t>
  </si>
  <si>
    <t>&gt; Tasmania ;  One parent families with dependants ; &gt; With children aged 10–14 years ;</t>
  </si>
  <si>
    <t>&gt; Tasmania ;  One parent families with dependants ; With dependent students aged 15-24 years ;</t>
  </si>
  <si>
    <t>&gt; Tasmania ;  Dependants in one parent families ;</t>
  </si>
  <si>
    <t>&gt; Tasmania ;  Dependants in one parent families ;  Children aged 0–14 years ;</t>
  </si>
  <si>
    <t>&gt; Tasmania ;  Dependants in one parent families ;  &gt; Children aged 0–4 years ;</t>
  </si>
  <si>
    <t>&gt; Tasmania ;  Dependants in one parent families ;  &gt; Children aged 5–9 years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</si>
  <si>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</si>
  <si>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</si>
  <si>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</si>
  <si>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</si>
  <si>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</si>
  <si>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</si>
  <si>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</si>
  <si>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</si>
  <si>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</si>
  <si>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</si>
  <si>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</si>
  <si>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</si>
  <si>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Month</t>
  </si>
  <si>
    <t>A129185838J</t>
  </si>
  <si>
    <t>A129185794T</t>
  </si>
  <si>
    <t>A129185842X</t>
  </si>
  <si>
    <t>A129185846J</t>
  </si>
  <si>
    <t>A129185798A</t>
  </si>
  <si>
    <t>A129185802F</t>
  </si>
  <si>
    <t>A129185822R</t>
  </si>
  <si>
    <t>A129185770X</t>
  </si>
  <si>
    <t>A129185850X</t>
  </si>
  <si>
    <t>A129185826X</t>
  </si>
  <si>
    <t>A129185862J</t>
  </si>
  <si>
    <t>A129185774J</t>
  </si>
  <si>
    <t>A129185730F</t>
  </si>
  <si>
    <t>A129185750R</t>
  </si>
  <si>
    <t>A129185806R</t>
  </si>
  <si>
    <t>A129185754X</t>
  </si>
  <si>
    <t>A129185810F</t>
  </si>
  <si>
    <t>A129185814R</t>
  </si>
  <si>
    <t>A129185866T</t>
  </si>
  <si>
    <t>A129185734R</t>
  </si>
  <si>
    <t>A129185854J</t>
  </si>
  <si>
    <t>A129185858T</t>
  </si>
  <si>
    <t>A129185738X</t>
  </si>
  <si>
    <t>A129185778T</t>
  </si>
  <si>
    <t>A129185818X</t>
  </si>
  <si>
    <t>A129185870J</t>
  </si>
  <si>
    <t>A129185742R</t>
  </si>
  <si>
    <t>A129185830R</t>
  </si>
  <si>
    <t>A129185834X</t>
  </si>
  <si>
    <t>A129185762X</t>
  </si>
  <si>
    <t>A129185746X</t>
  </si>
  <si>
    <t>A129185782J</t>
  </si>
  <si>
    <t>A129185758J</t>
  </si>
  <si>
    <t>A129185786T</t>
  </si>
  <si>
    <t>A129185766J</t>
  </si>
  <si>
    <t>A129185790J</t>
  </si>
  <si>
    <t>A129185406C</t>
  </si>
  <si>
    <t>A129185362L</t>
  </si>
  <si>
    <t>A129185410V</t>
  </si>
  <si>
    <t>A129185414C</t>
  </si>
  <si>
    <t>A129185366W</t>
  </si>
  <si>
    <t>A129185370L</t>
  </si>
  <si>
    <t>A129185390W</t>
  </si>
  <si>
    <t>A129185338L</t>
  </si>
  <si>
    <t>A129185418L</t>
  </si>
  <si>
    <t>A129185394F</t>
  </si>
  <si>
    <t>A129185430C</t>
  </si>
  <si>
    <t>A129185342C</t>
  </si>
  <si>
    <t>A129185298F</t>
  </si>
  <si>
    <t>A129185318C</t>
  </si>
  <si>
    <t>A129185374W</t>
  </si>
  <si>
    <t>A129185322V</t>
  </si>
  <si>
    <t>A129185378F</t>
  </si>
  <si>
    <t>A129185382W</t>
  </si>
  <si>
    <t>A129185434L</t>
  </si>
  <si>
    <t>A129185302K</t>
  </si>
  <si>
    <t>A129185422C</t>
  </si>
  <si>
    <t>A129185426L</t>
  </si>
  <si>
    <t>A129185306V</t>
  </si>
  <si>
    <t>A129185346L</t>
  </si>
  <si>
    <t>A129185386F</t>
  </si>
  <si>
    <t>A129185438W</t>
  </si>
  <si>
    <t>A129185310K</t>
  </si>
  <si>
    <t>A129185398R</t>
  </si>
  <si>
    <t>A129185402V</t>
  </si>
  <si>
    <t>A129185330V</t>
  </si>
  <si>
    <t>A129185314V</t>
  </si>
  <si>
    <t>A129185350C</t>
  </si>
  <si>
    <t>A129185326C</t>
  </si>
  <si>
    <t>A129185354L</t>
  </si>
  <si>
    <t>A129185334C</t>
  </si>
  <si>
    <t>A129185358W</t>
  </si>
  <si>
    <t>A129184830W</t>
  </si>
  <si>
    <t>A129184786X</t>
  </si>
  <si>
    <t>A129184834F</t>
  </si>
  <si>
    <t>A129184838R</t>
  </si>
  <si>
    <t>A129184790R</t>
  </si>
  <si>
    <t>A129184794X</t>
  </si>
  <si>
    <t>A129184814W</t>
  </si>
  <si>
    <t>A129184762F</t>
  </si>
  <si>
    <t>A129184842F</t>
  </si>
  <si>
    <t>A129184818F</t>
  </si>
  <si>
    <t>A129184854R</t>
  </si>
  <si>
    <t>A129184766R</t>
  </si>
  <si>
    <t>A129184722L</t>
  </si>
  <si>
    <t>A129184742W</t>
  </si>
  <si>
    <t>A129184798J</t>
  </si>
  <si>
    <t>A129184746F</t>
  </si>
  <si>
    <t>A129184802L</t>
  </si>
  <si>
    <t>A129184806W</t>
  </si>
  <si>
    <t>A129184858X</t>
  </si>
  <si>
    <t>A129184726W</t>
  </si>
  <si>
    <t>A129184846R</t>
  </si>
  <si>
    <t>A129184850F</t>
  </si>
  <si>
    <t>A129184730L</t>
  </si>
  <si>
    <t>A129184770F</t>
  </si>
  <si>
    <t>A129184810L</t>
  </si>
  <si>
    <t>A129184862R</t>
  </si>
  <si>
    <t>A129184734W</t>
  </si>
  <si>
    <t>A129184822W</t>
  </si>
  <si>
    <t>A129184826F</t>
  </si>
  <si>
    <t>A129184754F</t>
  </si>
  <si>
    <t>A129184738F</t>
  </si>
  <si>
    <t>A129184774R</t>
  </si>
  <si>
    <t>A129184750W</t>
  </si>
  <si>
    <t>A129184778X</t>
  </si>
  <si>
    <t>A129184758R</t>
  </si>
  <si>
    <t>A129184782R</t>
  </si>
  <si>
    <t>A129185550W</t>
  </si>
  <si>
    <t>A129185506L</t>
  </si>
  <si>
    <t>A129185554F</t>
  </si>
  <si>
    <t>A129185558R</t>
  </si>
  <si>
    <t>A129185510C</t>
  </si>
  <si>
    <t>A129185514L</t>
  </si>
  <si>
    <t>A129185534W</t>
  </si>
  <si>
    <t>A129185482F</t>
  </si>
  <si>
    <t>A129185562F</t>
  </si>
  <si>
    <t>A129185538F</t>
  </si>
  <si>
    <t>A129185574R</t>
  </si>
  <si>
    <t>A129185486R</t>
  </si>
  <si>
    <t>A129185442L</t>
  </si>
  <si>
    <t>A129185462W</t>
  </si>
  <si>
    <t>A129185518W</t>
  </si>
  <si>
    <t>A129185466F</t>
  </si>
  <si>
    <t>A129185522L</t>
  </si>
  <si>
    <t>A129185526W</t>
  </si>
  <si>
    <t>A129185578X</t>
  </si>
  <si>
    <t>A129185446W</t>
  </si>
  <si>
    <t>A129185566R</t>
  </si>
  <si>
    <t>A129185570F</t>
  </si>
  <si>
    <t>A129185450L</t>
  </si>
  <si>
    <t>A129185490F</t>
  </si>
  <si>
    <t>A129185530L</t>
  </si>
  <si>
    <t>A129185582R</t>
  </si>
  <si>
    <t>A129185454W</t>
  </si>
  <si>
    <t>A129185542W</t>
  </si>
  <si>
    <t>A129185546F</t>
  </si>
  <si>
    <t>A129185474F</t>
  </si>
  <si>
    <t>A129185458F</t>
  </si>
  <si>
    <t>A129185494R</t>
  </si>
  <si>
    <t>A129185470W</t>
  </si>
  <si>
    <t>A129185498X</t>
  </si>
  <si>
    <t>A129185478R</t>
  </si>
  <si>
    <t>A129185502C</t>
  </si>
  <si>
    <t>A129185694J</t>
  </si>
  <si>
    <t>A129185650F</t>
  </si>
  <si>
    <t>A129185698T</t>
  </si>
  <si>
    <t>A129185702W</t>
  </si>
  <si>
    <t>A129185654R</t>
  </si>
  <si>
    <t>A129185658X</t>
  </si>
  <si>
    <t>A129185678J</t>
  </si>
  <si>
    <t>A129185626F</t>
  </si>
  <si>
    <t>A129185706F</t>
  </si>
  <si>
    <t>A129185682X</t>
  </si>
  <si>
    <t>A129185718R</t>
  </si>
  <si>
    <t>A129185630W</t>
  </si>
  <si>
    <t>A129185586X</t>
  </si>
  <si>
    <t>A129185606W</t>
  </si>
  <si>
    <t>A129185662R</t>
  </si>
  <si>
    <t>A129185610L</t>
  </si>
  <si>
    <t>A129185666X</t>
  </si>
  <si>
    <t>A129185670R</t>
  </si>
  <si>
    <t>A129185722F</t>
  </si>
  <si>
    <t>A129185590R</t>
  </si>
  <si>
    <t>A129185710W</t>
  </si>
  <si>
    <t>A129185714F</t>
  </si>
  <si>
    <t>A129185594X</t>
  </si>
  <si>
    <t>A129185634F</t>
  </si>
  <si>
    <t>A129185674X</t>
  </si>
  <si>
    <t>A129185726R</t>
  </si>
  <si>
    <t>A129185598J</t>
  </si>
  <si>
    <t>A129185686J</t>
  </si>
  <si>
    <t>A129185690X</t>
  </si>
  <si>
    <t>A129185618F</t>
  </si>
  <si>
    <t>A129185602L</t>
  </si>
  <si>
    <t>A129185638R</t>
  </si>
  <si>
    <t>A129185614W</t>
  </si>
  <si>
    <t>A129185642F</t>
  </si>
  <si>
    <t>A129185622W</t>
  </si>
  <si>
    <t>A129185646R</t>
  </si>
  <si>
    <t>A129184974J</t>
  </si>
  <si>
    <t>A129184930F</t>
  </si>
  <si>
    <t>A129184978T</t>
  </si>
  <si>
    <t>A129184982J</t>
  </si>
  <si>
    <t>A129184934R</t>
  </si>
  <si>
    <t>A129184938X</t>
  </si>
  <si>
    <t>A129184958J</t>
  </si>
  <si>
    <t>A129184906F</t>
  </si>
  <si>
    <t>A129184986T</t>
  </si>
  <si>
    <t>A129184962X</t>
  </si>
  <si>
    <t>A129184998A</t>
  </si>
  <si>
    <t>A129184910W</t>
  </si>
  <si>
    <t>A129184866X</t>
  </si>
  <si>
    <t>A129184886J</t>
  </si>
  <si>
    <t>A129184942R</t>
  </si>
  <si>
    <t>A129184890X</t>
  </si>
  <si>
    <t>A129184946X</t>
  </si>
  <si>
    <t>A129184950R</t>
  </si>
  <si>
    <t>A129185002J</t>
  </si>
  <si>
    <t>A129184870R</t>
  </si>
  <si>
    <t>A129184990J</t>
  </si>
  <si>
    <t>A129184994T</t>
  </si>
  <si>
    <t>A129184874X</t>
  </si>
  <si>
    <t>A129184914F</t>
  </si>
  <si>
    <t>A129184954X</t>
  </si>
  <si>
    <t>A129185006T</t>
  </si>
  <si>
    <t>A129184878J</t>
  </si>
  <si>
    <t>A129184966J</t>
  </si>
  <si>
    <t>A129184970X</t>
  </si>
  <si>
    <t>A129184898T</t>
  </si>
  <si>
    <t>A129184882X</t>
  </si>
  <si>
    <t>A129184918R</t>
  </si>
  <si>
    <t>A129184894J</t>
  </si>
  <si>
    <t>A129184922F</t>
  </si>
  <si>
    <t>A129184902W</t>
  </si>
  <si>
    <t>A129184926R</t>
  </si>
  <si>
    <t>A129185118K</t>
  </si>
  <si>
    <t>A129185074V</t>
  </si>
  <si>
    <t>A129185122A</t>
  </si>
  <si>
    <t>A129185126K</t>
  </si>
  <si>
    <t>A129185078C</t>
  </si>
  <si>
    <t>A129185082V</t>
  </si>
  <si>
    <t>A129185102T</t>
  </si>
  <si>
    <t>A129185050A</t>
  </si>
  <si>
    <t>A129185130A</t>
  </si>
  <si>
    <t>A129185106A</t>
  </si>
  <si>
    <t>A129185142K</t>
  </si>
  <si>
    <t>A129185054K</t>
  </si>
  <si>
    <t>A129185010J</t>
  </si>
  <si>
    <t>A129185030T</t>
  </si>
  <si>
    <t>A129185086C</t>
  </si>
  <si>
    <t>A129185034A</t>
  </si>
  <si>
    <t>A129185090V</t>
  </si>
  <si>
    <t>A129185094C</t>
  </si>
  <si>
    <t>A129185146V</t>
  </si>
  <si>
    <t>A129185014T</t>
  </si>
  <si>
    <t>A129185134K</t>
  </si>
  <si>
    <t>A129185138V</t>
  </si>
  <si>
    <t>A129185018A</t>
  </si>
  <si>
    <t>A129185058V</t>
  </si>
  <si>
    <t>A129185098L</t>
  </si>
  <si>
    <t>A129185150K</t>
  </si>
  <si>
    <t>A129185022T</t>
  </si>
  <si>
    <t>A129185110T</t>
  </si>
  <si>
    <t>A129185114A</t>
  </si>
  <si>
    <t>A129185042A</t>
  </si>
  <si>
    <t>A129185026A</t>
  </si>
  <si>
    <t>A129185062K</t>
  </si>
  <si>
    <t>A129185038K</t>
  </si>
  <si>
    <t>A129185066V</t>
  </si>
  <si>
    <t>&gt; Tasmania ;  Dependants in one parent families ;  &gt; Children aged 10–14 years ;</t>
  </si>
  <si>
    <t>&gt; Tasmania ;  Dependants in one parent families ;  Dependent students aged 15–24 years ;</t>
  </si>
  <si>
    <t>&gt; Northern Territory ;  Families with dependants ;</t>
  </si>
  <si>
    <t>&gt; Northern Territory ;  Families with dependants ; With children aged 0–14 years ;</t>
  </si>
  <si>
    <t>&gt; Northern Territory ;  Families with dependants ; &gt; With children aged 0–4 years ;</t>
  </si>
  <si>
    <t>&gt; Northern Territory ;  Families with dependants ; &gt; With children aged 5–9 years ;</t>
  </si>
  <si>
    <t>&gt; Northern Territory ;  Families with dependants ; &gt; With children aged 10–14 years ;</t>
  </si>
  <si>
    <t>&gt; Northern Territory ;  Families with dependants ; With dependent students aged 15-24 years ;</t>
  </si>
  <si>
    <t>&gt; Northern Territory ;  Dependants ;</t>
  </si>
  <si>
    <t>&gt; Northern Territory ;  Dependants ;  Children aged 0–14 years ;</t>
  </si>
  <si>
    <t>&gt; Northern Territory ;  Dependants ;  &gt; Children aged 0–4 years ;</t>
  </si>
  <si>
    <t>&gt; Northern Territory ;  Dependants ;  &gt; Children aged 5–9 years ;</t>
  </si>
  <si>
    <t>&gt; Northern Territory ;  Dependants ;  &gt; Children aged 10–14 years ;</t>
  </si>
  <si>
    <t>&gt; Northern Territory ;  Dependants ;  Dependent students aged 15–24 years ;</t>
  </si>
  <si>
    <t>&gt; Northern Territory ;  Couple families with dependants ;</t>
  </si>
  <si>
    <t>&gt; Northern Territory ;  Couple families with dependants ; With children aged 0–14 years ;</t>
  </si>
  <si>
    <t>&gt; Northern Territory ;  Couple families with dependants ; &gt; With children aged 0–4 years ;</t>
  </si>
  <si>
    <t>&gt; Northern Territory ;  Couple families with dependants ; &gt; With children aged 5–9 years ;</t>
  </si>
  <si>
    <t>&gt; Northern Territory ;  Couple families with dependants ; &gt; With children aged 10–14 years ;</t>
  </si>
  <si>
    <t>&gt; Northern Territory ;  Couple families with dependants ; With dependent students aged 15-24 years ;</t>
  </si>
  <si>
    <t>&gt; Northern Territory ;  Dependants in couple families ;</t>
  </si>
  <si>
    <t>&gt; Northern Territory ;  Dependants in couple families ;  Children aged 0–14 years ;</t>
  </si>
  <si>
    <t>&gt; Northern Territory ;  Dependants in couple families ;  &gt; Children aged 0–4 years ;</t>
  </si>
  <si>
    <t>&gt; Northern Territory ;  Dependants in couple families ;  &gt; Children aged 5–9 years ;</t>
  </si>
  <si>
    <t>&gt; Northern Territory ;  Dependants in couple families ;  &gt; Children aged 10–14 years ;</t>
  </si>
  <si>
    <t>&gt; Northern Territory ;  Dependants in couple families ;  Dependent students aged 15–24 years ;</t>
  </si>
  <si>
    <t>&gt; Northern Territory ;  One parent families with dependants ;</t>
  </si>
  <si>
    <t>&gt; Northern Territory ;  One parent families with dependants ; With children aged 0–14 years ;</t>
  </si>
  <si>
    <t>&gt; Northern Territory ;  One parent families with dependants ; &gt; With children aged 0–4 years ;</t>
  </si>
  <si>
    <t>&gt; Northern Territory ;  One parent families with dependants ; &gt; With children aged 5–9 years ;</t>
  </si>
  <si>
    <t>&gt; Northern Territory ;  One parent families with dependants ; &gt; With children aged 10–14 years ;</t>
  </si>
  <si>
    <t>&gt; Northern Territory ;  One parent families with dependants ; With dependent students aged 15-24 years ;</t>
  </si>
  <si>
    <t>&gt; Northern Territory ;  Dependants in one parent families ;</t>
  </si>
  <si>
    <t>&gt; Northern Territory ;  Dependants in one parent families ;  Children aged 0–14 years ;</t>
  </si>
  <si>
    <t>&gt; Northern Territory ;  Dependants in one parent families ;  &gt; Children aged 0–4 years ;</t>
  </si>
  <si>
    <t>&gt; Northern Territory ;  Dependants in one parent families ;  &gt; Children aged 5–9 years ;</t>
  </si>
  <si>
    <t>&gt; Northern Territory ;  Dependants in one parent families ;  &gt; Children aged 10–14 years ;</t>
  </si>
  <si>
    <t>&gt; Northern Territory ;  Dependants in one parent families ;  Dependent students aged 15–24 years ;</t>
  </si>
  <si>
    <t>&gt; Australian Capital Territory ;  Families with dependants ;</t>
  </si>
  <si>
    <t>&gt; Australian Capital Territory ;  Families with dependants ; With children aged 0–14 years ;</t>
  </si>
  <si>
    <t>&gt; Australian Capital Territory ;  Families with dependants ; &gt; With children aged 0–4 years ;</t>
  </si>
  <si>
    <t>&gt; Australian Capital Territory ;  Families with dependants ; &gt; With children aged 5–9 years ;</t>
  </si>
  <si>
    <t>&gt; Australian Capital Territory ;  Families with dependants ; &gt; With children aged 10–14 years ;</t>
  </si>
  <si>
    <t>&gt; Australian Capital Territory ;  Families with dependants ; With dependent students aged 15-24 years ;</t>
  </si>
  <si>
    <t>&gt; Australian Capital Territory ;  Dependants ;</t>
  </si>
  <si>
    <t>&gt; Australian Capital Territory ;  Dependants ;  Children aged 0–14 years ;</t>
  </si>
  <si>
    <t>&gt; Australian Capital Territory ;  Dependants ;  &gt; Children aged 0–4 years ;</t>
  </si>
  <si>
    <t>&gt; Australian Capital Territory ;  Dependants ;  &gt; Children aged 5–9 years ;</t>
  </si>
  <si>
    <t>&gt; Australian Capital Territory ;  Dependants ;  &gt; Children aged 10–14 years ;</t>
  </si>
  <si>
    <t>&gt; Australian Capital Territory ;  Dependants ;  Dependent students aged 15–24 years ;</t>
  </si>
  <si>
    <t>&gt; Australian Capital Territory ;  Couple families with dependants ;</t>
  </si>
  <si>
    <t>&gt; Australian Capital Territory ;  Couple families with dependants ; With children aged 0–14 years ;</t>
  </si>
  <si>
    <t>&gt; Australian Capital Territory ;  Couple families with dependants ; &gt; With children aged 0–4 years ;</t>
  </si>
  <si>
    <t>&gt; Australian Capital Territory ;  Couple families with dependants ; &gt; With children aged 5–9 years ;</t>
  </si>
  <si>
    <t>&gt; Australian Capital Territory ;  Couple families with dependants ; &gt; With children aged 10–14 years ;</t>
  </si>
  <si>
    <t>&gt; Australian Capital Territory ;  Couple families with dependants ; With dependent students aged 15-24 years ;</t>
  </si>
  <si>
    <t>&gt; Australian Capital Territory ;  Dependants in couple families ;</t>
  </si>
  <si>
    <t>&gt; Australian Capital Territory ;  Dependants in couple families ;  Children aged 0–14 years ;</t>
  </si>
  <si>
    <t>&gt; Australian Capital Territory ;  Dependants in couple families ;  &gt; Children aged 0–4 years ;</t>
  </si>
  <si>
    <t>&gt; Australian Capital Territory ;  Dependants in couple families ;  &gt; Children aged 5–9 years ;</t>
  </si>
  <si>
    <t>&gt; Australian Capital Territory ;  Dependants in couple families ;  &gt; Children aged 10–14 years ;</t>
  </si>
  <si>
    <t>&gt; Australian Capital Territory ;  Dependants in couple families ;  Dependent students aged 15–24 years ;</t>
  </si>
  <si>
    <t>&gt; Australian Capital Territory ;  One parent families with dependants ;</t>
  </si>
  <si>
    <t>&gt; Australian Capital Territory ;  One parent families with dependants ; With children aged 0–14 years ;</t>
  </si>
  <si>
    <t>&gt; Australian Capital Territory ;  One parent families with dependants ; &gt; With children aged 0–4 years ;</t>
  </si>
  <si>
    <t>&gt; Australian Capital Territory ;  One parent families with dependants ; &gt; With children aged 5–9 years ;</t>
  </si>
  <si>
    <t>&gt; Australian Capital Territory ;  One parent families with dependants ; &gt; With children aged 10–14 years ;</t>
  </si>
  <si>
    <t>&gt; Australian Capital Territory ;  One parent families with dependants ; With dependent students aged 15-24 years ;</t>
  </si>
  <si>
    <t>&gt; Australian Capital Territory ;  Dependants in one parent families ;</t>
  </si>
  <si>
    <t>&gt; Australian Capital Territory ;  Dependants in one parent families ;  Children aged 0–14 years ;</t>
  </si>
  <si>
    <t>&gt; Australian Capital Territory ;  Dependants in one parent families ;  &gt; Children aged 0–4 years ;</t>
  </si>
  <si>
    <t>&gt; Australian Capital Territory ;  Dependants in one parent families ;  &gt; Children aged 5–9 years ;</t>
  </si>
  <si>
    <t>&gt; Australian Capital Territory ;  Dependants in one parent families ;  &gt; Children aged 10–14 years ;</t>
  </si>
  <si>
    <t>&gt; Australian Capital Territory ;  Dependants in one parent families ;  Dependent students aged 15–24 years ;</t>
  </si>
  <si>
    <t>A129185046K</t>
  </si>
  <si>
    <t>A129185070K</t>
  </si>
  <si>
    <t>A129185262C</t>
  </si>
  <si>
    <t>A129185218V</t>
  </si>
  <si>
    <t>A129185266L</t>
  </si>
  <si>
    <t>A129185270C</t>
  </si>
  <si>
    <t>A129185222K</t>
  </si>
  <si>
    <t>A129185226V</t>
  </si>
  <si>
    <t>A129185246C</t>
  </si>
  <si>
    <t>A129185194L</t>
  </si>
  <si>
    <t>A129185274L</t>
  </si>
  <si>
    <t>A129185250V</t>
  </si>
  <si>
    <t>A129185286W</t>
  </si>
  <si>
    <t>A129185198W</t>
  </si>
  <si>
    <t>A129185154V</t>
  </si>
  <si>
    <t>A129185174C</t>
  </si>
  <si>
    <t>A129185230K</t>
  </si>
  <si>
    <t>A129185178L</t>
  </si>
  <si>
    <t>A129185234V</t>
  </si>
  <si>
    <t>A129185238C</t>
  </si>
  <si>
    <t>A129185290L</t>
  </si>
  <si>
    <t>A129185158C</t>
  </si>
  <si>
    <t>A129185278W</t>
  </si>
  <si>
    <t>A129185282L</t>
  </si>
  <si>
    <t>A129185162V</t>
  </si>
  <si>
    <t>A129185202A</t>
  </si>
  <si>
    <t>A129185242V</t>
  </si>
  <si>
    <t>A129185294W</t>
  </si>
  <si>
    <t>A129185166C</t>
  </si>
  <si>
    <t>A129185254C</t>
  </si>
  <si>
    <t>A129185258L</t>
  </si>
  <si>
    <t>A129185186L</t>
  </si>
  <si>
    <t>A129185170V</t>
  </si>
  <si>
    <t>A129185206K</t>
  </si>
  <si>
    <t>A129185182C</t>
  </si>
  <si>
    <t>A129185210A</t>
  </si>
  <si>
    <t>A129185190C</t>
  </si>
  <si>
    <t>A129185214K</t>
  </si>
  <si>
    <t>A129184686R</t>
  </si>
  <si>
    <t>A129184642L</t>
  </si>
  <si>
    <t>A129184690F</t>
  </si>
  <si>
    <t>A129184694R</t>
  </si>
  <si>
    <t>A129184646W</t>
  </si>
  <si>
    <t>A129184650L</t>
  </si>
  <si>
    <t>A129184670W</t>
  </si>
  <si>
    <t>A129184618L</t>
  </si>
  <si>
    <t>A129184698X</t>
  </si>
  <si>
    <t>A129184674F</t>
  </si>
  <si>
    <t>A129184710C</t>
  </si>
  <si>
    <t>A129184622C</t>
  </si>
  <si>
    <t>A129184578F</t>
  </si>
  <si>
    <t>A129184598R</t>
  </si>
  <si>
    <t>A129184654W</t>
  </si>
  <si>
    <t>A129184602V</t>
  </si>
  <si>
    <t>A129184658F</t>
  </si>
  <si>
    <t>A129184662W</t>
  </si>
  <si>
    <t>A129184714L</t>
  </si>
  <si>
    <t>A129184582W</t>
  </si>
  <si>
    <t>A129184702C</t>
  </si>
  <si>
    <t>A129184706L</t>
  </si>
  <si>
    <t>A129184586F</t>
  </si>
  <si>
    <t>A129184626L</t>
  </si>
  <si>
    <t>A129184666F</t>
  </si>
  <si>
    <t>A129184718W</t>
  </si>
  <si>
    <t>A129184590W</t>
  </si>
  <si>
    <t>A129184678R</t>
  </si>
  <si>
    <t>A129184682F</t>
  </si>
  <si>
    <t>A129184610V</t>
  </si>
  <si>
    <t>A129184594F</t>
  </si>
  <si>
    <t>A129184630C</t>
  </si>
  <si>
    <t>A129184606C</t>
  </si>
  <si>
    <t>A129184634L</t>
  </si>
  <si>
    <t>A129184614C</t>
  </si>
  <si>
    <t>A129184638W</t>
  </si>
  <si>
    <t>Time Series Workbook</t>
  </si>
  <si>
    <t>6224.0.55.001 Labour Force Status of Families</t>
  </si>
  <si>
    <t>Table 5. Familes by age of dependent children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</si>
  <si>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</si>
  <si>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</si>
  <si>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</si>
  <si>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</si>
  <si>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</si>
  <si>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</si>
  <si>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Series C - Original estimation method</t>
  </si>
  <si>
    <t>Series D - Revised estimation method</t>
  </si>
  <si>
    <t>3,6,9,12</t>
  </si>
  <si>
    <t>3,6,7,9,12</t>
  </si>
  <si>
    <t>3,6,7,9,11,12</t>
  </si>
  <si>
    <t>Released at 11:30 am (Canberra time) Tue 18 Oct 2022</t>
  </si>
  <si>
    <t>Contents</t>
  </si>
  <si>
    <t>Tables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</si>
  <si>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</si>
  <si>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</si>
  <si>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</si>
  <si>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Labour Force Status of Families, Jun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</si>
  <si>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</si>
  <si>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</si>
  <si>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</si>
  <si>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</si>
  <si>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 state or territory:</t>
  </si>
  <si>
    <t>Australia</t>
  </si>
  <si>
    <t>Time Series IDs</t>
  </si>
  <si>
    <t>All families</t>
  </si>
  <si>
    <t>'000</t>
  </si>
  <si>
    <t>Couple families</t>
  </si>
  <si>
    <t>One parent families</t>
  </si>
  <si>
    <t>© Commonwealth of Australia 2022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</si>
  <si>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</si>
  <si>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</si>
  <si>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</si>
  <si>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</si>
  <si>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</si>
  <si>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</si>
  <si>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</si>
  <si>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</si>
  <si>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</t>
  </si>
  <si>
    <t>NSW</t>
  </si>
  <si>
    <t>Vic</t>
  </si>
  <si>
    <t>Qld</t>
  </si>
  <si>
    <t>SA</t>
  </si>
  <si>
    <t>WA</t>
  </si>
  <si>
    <t>Tas</t>
  </si>
  <si>
    <t>NT</t>
  </si>
  <si>
    <t>ACT</t>
  </si>
  <si>
    <t>Table 5 - Familes by age of dependent children, June 2022</t>
  </si>
  <si>
    <t>Table 5</t>
  </si>
  <si>
    <t xml:space="preserve"> Dependants</t>
  </si>
  <si>
    <t>Children aged 0–14 years</t>
  </si>
  <si>
    <t>Children aged 0–4 years</t>
  </si>
  <si>
    <t>Children aged 5–9 years</t>
  </si>
  <si>
    <t>Children aged 10–14 years</t>
  </si>
  <si>
    <t>Dependent students aged 15–24 years</t>
  </si>
  <si>
    <t>Families with dependants</t>
  </si>
  <si>
    <t>Families with children aged 0–14 years</t>
  </si>
  <si>
    <t>Families with children aged 0–4 years</t>
  </si>
  <si>
    <t>Families with children aged 5–9 years</t>
  </si>
  <si>
    <t>Families with children aged 10–14 years</t>
  </si>
  <si>
    <t>Families with dependent students aged 15–24 years</t>
  </si>
  <si>
    <t>Series A - Dependants 0-20 years</t>
  </si>
  <si>
    <t>Series B - Dependants 0-24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</si>
</sst>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\-yyyy"/>
    <numFmt numFmtId="165" formatCode="0.0;\-0.0;0.0;@"/>
    <numFmt numFmtId="166" formatCode="0.0"/>
    <numFmt numFmtId="167" formatCode="#,##0.0"/>
  </numFmts>
  <fonts count="33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right"/>
    </xf>
    <xf numFmtId="0" fontId="9" fillId="0" borderId="0"/>
    <xf numFmtId="0" fontId="11" fillId="0" borderId="0">
      <alignment horizontal="left" vertical="center" wrapText="1"/>
    </xf>
  </cellStyleXfs>
  <cellXfs count="74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12" fillId="0" borderId="0" xfId="7" applyFont="1"/>
    <xf numFmtId="166" fontId="28" fillId="0" borderId="0" xfId="0" applyNumberFormat="1" applyFont="1" applyAlignment="1">
      <alignment horizontal="left"/>
    </xf>
    <xf numFmtId="167" fontId="28" fillId="0" borderId="0" xfId="10" applyNumberFormat="1" applyFont="1">
      <alignment horizontal="right"/>
    </xf>
    <xf numFmtId="166" fontId="11" fillId="0" borderId="0" xfId="0" applyNumberFormat="1" applyFont="1" applyAlignment="1">
      <alignment horizontal="left" indent="3"/>
    </xf>
    <xf numFmtId="0" fontId="11" fillId="0" borderId="0" xfId="11" applyFont="1" applyAlignment="1">
      <alignment horizontal="left" indent="2"/>
    </xf>
    <xf numFmtId="167" fontId="19" fillId="0" borderId="0" xfId="7" applyNumberFormat="1" applyFont="1" applyAlignment="1">
      <alignment horizontal="right"/>
    </xf>
    <xf numFmtId="0" fontId="30" fillId="0" borderId="0" xfId="1" applyFont="1" applyAlignment="1">
      <alignment horizontal="left"/>
    </xf>
    <xf numFmtId="0" fontId="31" fillId="0" borderId="0" xfId="7" applyFont="1"/>
    <xf numFmtId="0" fontId="13" fillId="0" borderId="0" xfId="7"/>
    <xf numFmtId="0" fontId="10" fillId="0" borderId="0" xfId="0" applyFont="1"/>
    <xf numFmtId="3" fontId="32" fillId="0" borderId="0" xfId="7" applyNumberFormat="1" applyFont="1" applyAlignment="1">
      <alignment horizontal="right"/>
    </xf>
    <xf numFmtId="167" fontId="32" fillId="0" borderId="0" xfId="7" applyNumberFormat="1" applyFont="1" applyAlignment="1">
      <alignment horizontal="right"/>
    </xf>
    <xf numFmtId="0" fontId="28" fillId="0" borderId="0" xfId="8" applyFont="1" applyAlignment="1">
      <alignment horizontal="left"/>
    </xf>
    <xf numFmtId="167" fontId="11" fillId="0" borderId="0" xfId="12" applyNumberFormat="1" applyAlignment="1">
      <alignment horizontal="left" vertical="center"/>
    </xf>
    <xf numFmtId="165" fontId="1" fillId="0" borderId="0" xfId="0" applyNumberFormat="1" applyFont="1"/>
    <xf numFmtId="167" fontId="28" fillId="0" borderId="0" xfId="12" applyNumberFormat="1" applyFont="1" applyAlignment="1">
      <alignment horizontal="left" vertical="center"/>
    </xf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left" indent="2"/>
    </xf>
    <xf numFmtId="0" fontId="28" fillId="0" borderId="0" xfId="0" applyFont="1" applyAlignment="1">
      <alignment horizontal="left"/>
    </xf>
    <xf numFmtId="167" fontId="11" fillId="0" borderId="0" xfId="10" applyNumberFormat="1" applyFont="1">
      <alignment horizontal="righ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15" fillId="0" borderId="0" xfId="4" applyFont="1" applyAlignment="1">
      <alignment horizontal="left"/>
    </xf>
    <xf numFmtId="0" fontId="20" fillId="0" borderId="2" xfId="4" applyFont="1" applyBorder="1" applyAlignment="1">
      <alignment horizontal="left"/>
    </xf>
    <xf numFmtId="0" fontId="18" fillId="0" borderId="0" xfId="5" applyFont="1"/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0" fontId="29" fillId="4" borderId="4" xfId="7" applyFont="1" applyFill="1" applyBorder="1" applyAlignment="1">
      <alignment horizontal="center"/>
    </xf>
    <xf numFmtId="0" fontId="29" fillId="4" borderId="5" xfId="7" applyFont="1" applyFill="1" applyBorder="1" applyAlignment="1">
      <alignment horizontal="center"/>
    </xf>
    <xf numFmtId="0" fontId="29" fillId="4" borderId="6" xfId="7" applyFont="1" applyFill="1" applyBorder="1" applyAlignment="1">
      <alignment horizontal="center"/>
    </xf>
    <xf numFmtId="49" fontId="6" fillId="3" borderId="0" xfId="0" applyNumberFormat="1" applyFont="1" applyFill="1" applyAlignment="1">
      <alignment horizontal="left" vertical="top" wrapText="1" indent="1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</cellXfs>
  <cellStyles count="13">
    <cellStyle name="Hyperlink" xfId="1" builtinId="8"/>
    <cellStyle name="Hyperlink 2" xfId="5" xr:uid="{DFA82BBF-2AB5-4F40-B874-7042E65B9EC5}"/>
    <cellStyle name="Normal" xfId="0" builtinId="0"/>
    <cellStyle name="Normal 10" xfId="3" xr:uid="{CB927386-E2B2-47AD-8C23-808C40573393}"/>
    <cellStyle name="Normal 2" xfId="7" xr:uid="{6C82910C-4A3F-4D4C-BA55-744A5196AC7A}"/>
    <cellStyle name="Normal 2 2 2" xfId="11" xr:uid="{C8B2EC71-1F37-43A4-962F-01CE83881EAA}"/>
    <cellStyle name="Normal 2 4" xfId="4" xr:uid="{489B68C7-BBC8-4912-A0FA-32AD89390385}"/>
    <cellStyle name="Normal 3 5 4" xfId="2" xr:uid="{6047D7FE-BEDA-4D62-938D-800387A7CD07}"/>
    <cellStyle name="Style1" xfId="6" xr:uid="{929B5C66-F1AD-4511-AD55-A5B38FAAD940}"/>
    <cellStyle name="Style4" xfId="8" xr:uid="{A4DDF927-413B-41EF-B7CF-5538F5596DB2}"/>
    <cellStyle name="Style5" xfId="9" xr:uid="{EAEE7573-63AD-4276-98A0-1703898B9B8C}"/>
    <cellStyle name="Style7 5" xfId="10" xr:uid="{27B824C4-AECB-42A1-B8FB-AEE7DD936EF3}"/>
    <cellStyle name="Style9" xfId="12" xr:uid="{A511B42F-F52B-40B7-B276-A5218EA922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FDD08F-AFE8-4E39-930C-79A6D02EE46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738FB2-2CEA-4250-92AA-80D3BE9AF2A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labour-force-status-families-methodology/jun-2022" TargetMode="External"/><Relationship Id="rId5" Type="http://schemas.openxmlformats.org/officeDocument/2006/relationships/hyperlink" Target="https://www.abs.gov.au/statistics/labour/employment-and-unemployment/labour-force-status-familie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BC61F-1F0E-44F7-B40B-0B5F46C62EB9}">
  <dimension ref="A1:L25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12">
      <c r="A1" s="11"/>
      <c r="B1" s="11"/>
      <c r="C1" s="11"/>
      <c r="D1" s="11"/>
      <c r="E1" s="11"/>
    </row>
    <row r="2" spans="1:12">
      <c r="A2" s="11"/>
      <c r="B2" s="13" t="s">
        <v>661</v>
      </c>
      <c r="C2" s="12"/>
      <c r="D2" s="12"/>
      <c r="E2" s="12"/>
    </row>
    <row r="3" spans="1:12" ht="12" customHeight="1">
      <c r="A3" s="11"/>
      <c r="B3" s="12"/>
      <c r="C3" s="12"/>
      <c r="D3" s="12"/>
      <c r="E3" s="12"/>
    </row>
    <row r="4" spans="1:12">
      <c r="A4" s="11"/>
      <c r="B4" s="12"/>
      <c r="C4" s="12"/>
      <c r="D4" s="12"/>
      <c r="E4" s="12"/>
    </row>
    <row r="5" spans="1:12" ht="15.75">
      <c r="A5" s="11"/>
      <c r="B5" s="14" t="s">
        <v>662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12" ht="15.75" customHeight="1">
      <c r="A6" s="11"/>
      <c r="B6" s="61" t="s">
        <v>663</v>
      </c>
      <c r="C6" s="61"/>
      <c r="D6" s="61"/>
      <c r="E6" s="61"/>
      <c r="F6" s="61"/>
      <c r="G6" s="61"/>
      <c r="H6" s="61"/>
      <c r="I6" s="61"/>
      <c r="J6" s="61"/>
      <c r="K6" s="61"/>
      <c r="L6" s="61"/>
    </row>
    <row r="7" spans="1:12" ht="15.75" customHeight="1">
      <c r="A7" s="11"/>
      <c r="B7" s="20" t="s">
        <v>675</v>
      </c>
      <c r="C7" s="11"/>
      <c r="D7" s="11"/>
      <c r="E7" s="11"/>
    </row>
    <row r="8" spans="1:12">
      <c r="A8" s="21"/>
      <c r="B8" s="21"/>
      <c r="C8" s="21"/>
      <c r="D8" s="11"/>
      <c r="E8" s="11"/>
    </row>
    <row r="9" spans="1:12" ht="15.75">
      <c r="A9" s="22"/>
      <c r="B9" s="62" t="s">
        <v>676</v>
      </c>
      <c r="C9" s="62"/>
      <c r="D9" s="11"/>
      <c r="E9" s="11"/>
    </row>
    <row r="10" spans="1:12">
      <c r="A10" s="22"/>
      <c r="B10" s="23" t="s">
        <v>677</v>
      </c>
      <c r="C10" s="22"/>
      <c r="D10" s="11"/>
      <c r="E10" s="11"/>
    </row>
    <row r="11" spans="1:12">
      <c r="A11" s="22"/>
      <c r="B11" s="24" t="s">
        <v>712</v>
      </c>
      <c r="C11" s="25" t="s">
        <v>711</v>
      </c>
      <c r="D11" s="11"/>
      <c r="E11" s="11"/>
    </row>
    <row r="12" spans="1:12">
      <c r="A12" s="22"/>
      <c r="B12" s="24" t="s">
        <v>678</v>
      </c>
      <c r="C12" s="25" t="s">
        <v>679</v>
      </c>
      <c r="D12" s="11"/>
      <c r="E12" s="11"/>
    </row>
    <row r="13" spans="1:12">
      <c r="A13" s="21"/>
      <c r="B13" s="21"/>
      <c r="C13" s="21"/>
      <c r="D13" s="11"/>
      <c r="E13" s="11"/>
    </row>
    <row r="14" spans="1:12" ht="15.75">
      <c r="A14" s="22"/>
      <c r="B14" s="63"/>
      <c r="C14" s="63"/>
      <c r="D14" s="11"/>
      <c r="E14" s="11"/>
    </row>
    <row r="15" spans="1:12" ht="15.75">
      <c r="A15" s="22"/>
      <c r="B15" s="62" t="s">
        <v>680</v>
      </c>
      <c r="C15" s="62"/>
      <c r="D15" s="11"/>
      <c r="E15" s="11"/>
    </row>
    <row r="16" spans="1:12">
      <c r="A16" s="21"/>
      <c r="B16" s="21"/>
      <c r="C16" s="21"/>
      <c r="D16" s="11"/>
      <c r="E16" s="11"/>
    </row>
    <row r="17" spans="1:5">
      <c r="A17" s="22"/>
      <c r="B17" s="26" t="s">
        <v>681</v>
      </c>
      <c r="C17" s="22"/>
      <c r="D17" s="11"/>
      <c r="E17" s="11"/>
    </row>
    <row r="18" spans="1:5">
      <c r="A18" s="22"/>
      <c r="B18" s="64" t="s">
        <v>682</v>
      </c>
      <c r="C18" s="64"/>
      <c r="D18" s="11"/>
      <c r="E18" s="11"/>
    </row>
    <row r="19" spans="1:5">
      <c r="A19" s="22"/>
      <c r="B19" s="64" t="s">
        <v>683</v>
      </c>
      <c r="C19" s="64"/>
      <c r="D19" s="11"/>
      <c r="E19" s="11"/>
    </row>
    <row r="20" spans="1:5">
      <c r="A20" s="21"/>
      <c r="B20" s="21"/>
      <c r="C20" s="21"/>
      <c r="D20" s="11"/>
      <c r="E20" s="11"/>
    </row>
    <row r="21" spans="1:5">
      <c r="A21" s="21"/>
      <c r="B21" s="59" t="s">
        <v>664</v>
      </c>
      <c r="C21" s="59"/>
      <c r="D21" s="11"/>
      <c r="E21" s="11"/>
    </row>
    <row r="22" spans="1:5">
      <c r="A22" s="21"/>
      <c r="B22" s="60" t="s">
        <v>684</v>
      </c>
      <c r="C22" s="60"/>
      <c r="D22" s="60"/>
      <c r="E22" s="60"/>
    </row>
    <row r="23" spans="1:5">
      <c r="A23" s="21"/>
      <c r="B23" s="60" t="s">
        <v>685</v>
      </c>
      <c r="C23" s="60"/>
      <c r="D23" s="60"/>
      <c r="E23" s="60"/>
    </row>
    <row r="24" spans="1:5">
      <c r="A24" s="21"/>
      <c r="B24" s="21"/>
      <c r="C24" s="21"/>
      <c r="D24" s="11"/>
      <c r="E24" s="11"/>
    </row>
    <row r="25" spans="1:5">
      <c r="A25" s="21"/>
      <c r="B25" s="27" t="str">
        <f ca="1">"© Commonwealth of Australia "&amp;YEAR(TODAY())</f>
        <v>© Commonwealth of Australia 2022</v>
      </c>
      <c r="C25" s="22"/>
      <c r="D25" s="11"/>
      <c r="E25" s="11"/>
    </row>
  </sheetData>
  <mergeCells count="9">
    <mergeCell ref="B21:C21"/>
    <mergeCell ref="B22:E22"/>
    <mergeCell ref="B23:E23"/>
    <mergeCell ref="B6:L6"/>
    <mergeCell ref="B9:C9"/>
    <mergeCell ref="B14:C14"/>
    <mergeCell ref="B15:C15"/>
    <mergeCell ref="B18:C18"/>
    <mergeCell ref="B19:C19"/>
  </mergeCells>
  <hyperlinks>
    <hyperlink ref="B15" r:id="rId1" xr:uid="{E1E7B79D-B888-47FF-8F35-E22AE535F5D5}"/>
    <hyperlink ref="B12" location="Index!A12" display="Index" xr:uid="{80E5DEB4-3226-4F9D-872C-2DF03A794AE2}"/>
    <hyperlink ref="B25" r:id="rId2" display="© Commonwealth of Australia 2015" xr:uid="{3295671A-B11B-4133-B9E5-AB65CD84F452}"/>
    <hyperlink ref="B19" r:id="rId3" display="Explanatory Notes" xr:uid="{FD8F81D4-05BE-44BF-9D2F-60CA849FD542}"/>
    <hyperlink ref="B18" r:id="rId4" xr:uid="{EE4A0AF6-854F-47CE-B6C2-0D254F779A9E}"/>
    <hyperlink ref="B18:C18" r:id="rId5" display="Summary" xr:uid="{F4C2DE83-C99D-4090-8E03-F0DE092B2C8D}"/>
    <hyperlink ref="B19:C19" r:id="rId6" display="Methodology" xr:uid="{EA4AF7A6-0F5B-492A-98B0-72B5E34D0DA5}"/>
    <hyperlink ref="B11" location="'Table 5'!C10" display="Table 5" xr:uid="{9911FF04-99D4-4AF6-A92B-A62A33507B78}"/>
    <hyperlink ref="B23" r:id="rId7" display="or the Labour Surveys Branch at labour.statistics@abs.gov.au." xr:uid="{B2488080-B3FC-4BAA-8646-EEDA4053A3B1}"/>
    <hyperlink ref="B22:E22" r:id="rId8" display="For further information about these and related statistics visit www.abs.gov.au/about/contact-us" xr:uid="{6B4269B4-E32E-4F0D-B503-B30F34824659}"/>
  </hyperlinks>
  <pageMargins left="0.7" right="0.7" top="0.75" bottom="0.75" header="0.3" footer="0.3"/>
  <pageSetup paperSize="9" orientation="portrait" r:id="rId9"/>
  <headerFooter>
    <oddHeader>&amp;C&amp;"Calibri"&amp;10&amp;KFF0000OFFICIAL: Census and Statistics Act&amp;1#</oddHeader>
    <oddFooter>&amp;C&amp;1#&amp;"Calibri"&amp;10&amp;KFF0000OFFICIAL: Census and Statistics Act</oddFooter>
  </headerFooter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85BF3-4D19-4850-9719-EE7F547FE182}">
  <sheetPr>
    <pageSetUpPr fitToPage="1"/>
  </sheetPr>
  <dimension ref="A1:AK83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8" width="12.140625" customWidth="1"/>
    <col min="9" max="19" width="11" customWidth="1"/>
    <col min="215" max="226" width="9.140625" customWidth="1"/>
    <col min="230" max="230" width="9.140625" customWidth="1"/>
    <col min="471" max="482" width="9.140625" customWidth="1"/>
    <col min="486" max="486" width="9.140625" customWidth="1"/>
    <col min="727" max="738" width="9.140625" customWidth="1"/>
    <col min="742" max="742" width="9.140625" customWidth="1"/>
    <col min="983" max="994" width="9.140625" customWidth="1"/>
    <col min="998" max="998" width="9.140625" customWidth="1"/>
    <col min="1239" max="1250" width="9.140625" customWidth="1"/>
    <col min="1254" max="1254" width="9.140625" customWidth="1"/>
    <col min="1495" max="1506" width="9.140625" customWidth="1"/>
    <col min="1510" max="1510" width="9.140625" customWidth="1"/>
    <col min="1751" max="1762" width="9.140625" customWidth="1"/>
    <col min="1766" max="1766" width="9.140625" customWidth="1"/>
    <col min="2007" max="2018" width="9.140625" customWidth="1"/>
    <col min="2022" max="2022" width="9.140625" customWidth="1"/>
    <col min="2263" max="2274" width="9.140625" customWidth="1"/>
    <col min="2278" max="2278" width="9.140625" customWidth="1"/>
    <col min="2519" max="2530" width="9.140625" customWidth="1"/>
    <col min="2534" max="2534" width="9.140625" customWidth="1"/>
    <col min="2775" max="2786" width="9.140625" customWidth="1"/>
    <col min="2790" max="2790" width="9.140625" customWidth="1"/>
    <col min="3031" max="3042" width="9.140625" customWidth="1"/>
    <col min="3046" max="3046" width="9.140625" customWidth="1"/>
    <col min="3287" max="3298" width="9.140625" customWidth="1"/>
    <col min="3302" max="3302" width="9.140625" customWidth="1"/>
    <col min="3543" max="3554" width="9.140625" customWidth="1"/>
    <col min="3558" max="3558" width="9.140625" customWidth="1"/>
    <col min="3799" max="3810" width="9.140625" customWidth="1"/>
    <col min="3814" max="3814" width="9.140625" customWidth="1"/>
    <col min="4055" max="4066" width="9.140625" customWidth="1"/>
    <col min="4070" max="4070" width="9.140625" customWidth="1"/>
    <col min="4311" max="4322" width="9.140625" customWidth="1"/>
    <col min="4326" max="4326" width="9.140625" customWidth="1"/>
    <col min="4567" max="4578" width="9.140625" customWidth="1"/>
    <col min="4582" max="4582" width="9.140625" customWidth="1"/>
    <col min="4823" max="4834" width="9.140625" customWidth="1"/>
    <col min="4838" max="4838" width="9.140625" customWidth="1"/>
    <col min="5079" max="5090" width="9.140625" customWidth="1"/>
    <col min="5094" max="5094" width="9.140625" customWidth="1"/>
    <col min="5335" max="5346" width="9.140625" customWidth="1"/>
    <col min="5350" max="5350" width="9.140625" customWidth="1"/>
    <col min="5591" max="5602" width="9.140625" customWidth="1"/>
    <col min="5606" max="5606" width="9.140625" customWidth="1"/>
    <col min="5847" max="5858" width="9.140625" customWidth="1"/>
    <col min="5862" max="5862" width="9.140625" customWidth="1"/>
    <col min="6103" max="6114" width="9.140625" customWidth="1"/>
    <col min="6118" max="6118" width="9.140625" customWidth="1"/>
    <col min="6359" max="6370" width="9.140625" customWidth="1"/>
    <col min="6374" max="6374" width="9.140625" customWidth="1"/>
    <col min="6615" max="6626" width="9.140625" customWidth="1"/>
    <col min="6630" max="6630" width="9.140625" customWidth="1"/>
    <col min="6871" max="6882" width="9.140625" customWidth="1"/>
    <col min="6886" max="6886" width="9.140625" customWidth="1"/>
    <col min="7127" max="7138" width="9.140625" customWidth="1"/>
    <col min="7142" max="7142" width="9.140625" customWidth="1"/>
    <col min="7383" max="7394" width="9.140625" customWidth="1"/>
    <col min="7398" max="7398" width="9.140625" customWidth="1"/>
    <col min="7639" max="7650" width="9.140625" customWidth="1"/>
    <col min="7654" max="7654" width="9.140625" customWidth="1"/>
    <col min="7895" max="7906" width="9.140625" customWidth="1"/>
    <col min="7910" max="7910" width="9.140625" customWidth="1"/>
    <col min="8151" max="8162" width="9.140625" customWidth="1"/>
    <col min="8166" max="8166" width="9.140625" customWidth="1"/>
    <col min="8407" max="8418" width="9.140625" customWidth="1"/>
    <col min="8422" max="8422" width="9.140625" customWidth="1"/>
    <col min="8663" max="8674" width="9.140625" customWidth="1"/>
    <col min="8678" max="8678" width="9.140625" customWidth="1"/>
    <col min="8919" max="8930" width="9.140625" customWidth="1"/>
    <col min="8934" max="8934" width="9.140625" customWidth="1"/>
    <col min="9175" max="9186" width="9.140625" customWidth="1"/>
    <col min="9190" max="9190" width="9.140625" customWidth="1"/>
    <col min="9431" max="9442" width="9.140625" customWidth="1"/>
    <col min="9446" max="9446" width="9.140625" customWidth="1"/>
    <col min="9687" max="9698" width="9.140625" customWidth="1"/>
    <col min="9702" max="9702" width="9.140625" customWidth="1"/>
    <col min="9943" max="9954" width="9.140625" customWidth="1"/>
    <col min="9958" max="9958" width="9.140625" customWidth="1"/>
    <col min="10199" max="10210" width="9.140625" customWidth="1"/>
    <col min="10214" max="10214" width="9.140625" customWidth="1"/>
    <col min="10455" max="10466" width="9.140625" customWidth="1"/>
    <col min="10470" max="10470" width="9.140625" customWidth="1"/>
    <col min="10711" max="10722" width="9.140625" customWidth="1"/>
    <col min="10726" max="10726" width="9.140625" customWidth="1"/>
    <col min="10967" max="10978" width="9.140625" customWidth="1"/>
    <col min="10982" max="10982" width="9.140625" customWidth="1"/>
    <col min="11223" max="11234" width="9.140625" customWidth="1"/>
    <col min="11238" max="11238" width="9.140625" customWidth="1"/>
    <col min="11479" max="11490" width="9.140625" customWidth="1"/>
    <col min="11494" max="11494" width="9.140625" customWidth="1"/>
    <col min="11735" max="11746" width="9.140625" customWidth="1"/>
    <col min="11750" max="11750" width="9.140625" customWidth="1"/>
    <col min="11991" max="12002" width="9.140625" customWidth="1"/>
    <col min="12006" max="12006" width="9.140625" customWidth="1"/>
    <col min="12247" max="12258" width="9.140625" customWidth="1"/>
    <col min="12262" max="12262" width="9.140625" customWidth="1"/>
    <col min="12503" max="12514" width="9.140625" customWidth="1"/>
    <col min="12518" max="12518" width="9.140625" customWidth="1"/>
    <col min="12759" max="12770" width="9.140625" customWidth="1"/>
    <col min="12774" max="12774" width="9.140625" customWidth="1"/>
    <col min="13015" max="13026" width="9.140625" customWidth="1"/>
    <col min="13030" max="13030" width="9.140625" customWidth="1"/>
    <col min="13271" max="13282" width="9.140625" customWidth="1"/>
    <col min="13286" max="13286" width="9.140625" customWidth="1"/>
    <col min="13527" max="13538" width="9.140625" customWidth="1"/>
    <col min="13542" max="13542" width="9.140625" customWidth="1"/>
    <col min="13783" max="13794" width="9.140625" customWidth="1"/>
    <col min="13798" max="13798" width="9.140625" customWidth="1"/>
    <col min="14039" max="14050" width="9.140625" customWidth="1"/>
    <col min="14054" max="14054" width="9.140625" customWidth="1"/>
    <col min="14295" max="14306" width="9.140625" customWidth="1"/>
    <col min="14310" max="14310" width="9.140625" customWidth="1"/>
    <col min="14551" max="14562" width="9.140625" customWidth="1"/>
    <col min="14566" max="14566" width="9.140625" customWidth="1"/>
    <col min="14807" max="14818" width="9.140625" customWidth="1"/>
    <col min="14822" max="14822" width="9.140625" customWidth="1"/>
    <col min="15063" max="15074" width="9.140625" customWidth="1"/>
    <col min="15078" max="15078" width="9.140625" customWidth="1"/>
    <col min="15319" max="15330" width="9.140625" customWidth="1"/>
    <col min="15334" max="15334" width="9.140625" customWidth="1"/>
    <col min="15575" max="15586" width="9.140625" customWidth="1"/>
    <col min="15590" max="15590" width="9.140625" customWidth="1"/>
    <col min="15831" max="15842" width="9.140625" customWidth="1"/>
    <col min="15846" max="15846" width="9.140625" customWidth="1"/>
    <col min="16087" max="16098" width="9.140625" customWidth="1"/>
    <col min="16102" max="16102" width="9.140625" customWidth="1"/>
  </cols>
  <sheetData>
    <row r="1" spans="1:19" ht="11.25" customHeight="1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9" ht="15.95" customHeight="1">
      <c r="A2" s="11"/>
      <c r="B2" s="29" t="s">
        <v>661</v>
      </c>
      <c r="C2" s="12"/>
      <c r="D2" s="12"/>
      <c r="E2" s="12"/>
      <c r="F2" s="12"/>
      <c r="G2" s="12"/>
      <c r="H2" s="12"/>
      <c r="I2" s="12"/>
      <c r="J2" s="12"/>
      <c r="K2" s="29"/>
      <c r="L2" s="12"/>
      <c r="M2" s="12"/>
      <c r="N2" s="12"/>
      <c r="O2" s="12"/>
      <c r="P2" s="12"/>
      <c r="Q2" s="12"/>
      <c r="R2" s="12"/>
      <c r="S2" s="12"/>
    </row>
    <row r="3" spans="1:19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spans="1:19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</row>
    <row r="5" spans="1:19" ht="15.95" customHeight="1">
      <c r="A5" s="28"/>
      <c r="B5" s="71" t="str">
        <f>Contents!B5</f>
        <v>6224.0.55.001 Labour Force Status of Families</v>
      </c>
      <c r="C5" s="72"/>
      <c r="D5" s="72"/>
      <c r="E5" s="72"/>
      <c r="F5" s="72"/>
      <c r="G5" s="72"/>
      <c r="H5" s="72"/>
      <c r="I5" s="72"/>
      <c r="J5" s="72"/>
      <c r="K5" s="30"/>
      <c r="L5" s="28"/>
      <c r="M5" s="28"/>
      <c r="N5" s="28"/>
      <c r="O5" s="28"/>
      <c r="P5" s="28"/>
      <c r="Q5" s="28"/>
      <c r="R5" s="28"/>
      <c r="S5" s="28"/>
    </row>
    <row r="6" spans="1:19" ht="15.95" customHeight="1">
      <c r="A6" s="28"/>
      <c r="B6" s="72" t="str">
        <f>Contents!B6</f>
        <v>Table 5. Familes by age of dependent children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</row>
    <row r="7" spans="1:19" ht="15.95" customHeight="1">
      <c r="A7" s="28"/>
      <c r="B7" s="31" t="str">
        <f>Contents!B7</f>
        <v>Released at 11:30 am (Canberra time) Tue 18 Oct 2022</v>
      </c>
      <c r="C7" s="28"/>
      <c r="D7" s="28"/>
      <c r="E7" s="28"/>
      <c r="F7" s="28"/>
      <c r="G7" s="28"/>
      <c r="H7" s="28"/>
      <c r="I7" s="28"/>
      <c r="J7" s="28"/>
      <c r="K7" s="31"/>
      <c r="L7" s="28"/>
      <c r="M7" s="28"/>
      <c r="N7" s="28"/>
      <c r="O7" s="28"/>
      <c r="P7" s="28"/>
      <c r="Q7" s="28"/>
      <c r="R7" s="28"/>
      <c r="S7" s="28"/>
    </row>
    <row r="8" spans="1:19" ht="15.75" customHeight="1">
      <c r="A8" s="73" t="str">
        <f>Contents!C11</f>
        <v>Table 5 - Familes by age of dependent children, June 2022</v>
      </c>
      <c r="B8" s="73"/>
      <c r="C8" s="73"/>
      <c r="D8" s="73"/>
      <c r="E8" s="73"/>
      <c r="F8" s="73"/>
      <c r="G8" s="73"/>
      <c r="H8" s="73"/>
      <c r="I8" s="33"/>
      <c r="J8" s="33"/>
      <c r="K8" s="73"/>
      <c r="L8" s="73"/>
      <c r="M8" s="73"/>
      <c r="N8" s="73"/>
      <c r="O8" s="73"/>
      <c r="P8" s="73"/>
      <c r="Q8" s="73"/>
      <c r="R8" s="32"/>
      <c r="S8" s="33"/>
    </row>
    <row r="9" spans="1:19" ht="15.75" customHeight="1">
      <c r="A9" s="34"/>
      <c r="B9" s="34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</row>
    <row r="10" spans="1:19" ht="15" customHeight="1">
      <c r="A10" s="34"/>
      <c r="B10" s="36" t="s">
        <v>686</v>
      </c>
      <c r="C10" s="65" t="s">
        <v>687</v>
      </c>
      <c r="D10" s="66"/>
      <c r="E10" s="67"/>
      <c r="F10" s="37"/>
      <c r="G10" s="68" t="s">
        <v>688</v>
      </c>
      <c r="H10" s="69"/>
      <c r="I10" s="70"/>
      <c r="J10" s="37"/>
      <c r="K10" s="37"/>
      <c r="L10" s="37"/>
      <c r="M10" s="37"/>
      <c r="N10" s="37"/>
    </row>
    <row r="11" spans="1:19" ht="49.5" customHeight="1">
      <c r="A11" s="34"/>
      <c r="B11" s="34"/>
      <c r="C11" s="35" t="s">
        <v>689</v>
      </c>
      <c r="D11" s="35" t="s">
        <v>691</v>
      </c>
      <c r="E11" s="35" t="s">
        <v>692</v>
      </c>
      <c r="F11" s="35"/>
      <c r="G11" s="35" t="s">
        <v>689</v>
      </c>
      <c r="H11" s="35" t="s">
        <v>691</v>
      </c>
      <c r="I11" s="35" t="s">
        <v>692</v>
      </c>
      <c r="J11" s="35"/>
      <c r="K11" s="35"/>
      <c r="L11" s="35"/>
      <c r="M11" s="35"/>
      <c r="N11" s="35"/>
    </row>
    <row r="12" spans="1:19">
      <c r="A12" s="34"/>
      <c r="B12" s="34"/>
      <c r="C12" s="38" t="s">
        <v>690</v>
      </c>
      <c r="D12" s="38" t="s">
        <v>690</v>
      </c>
      <c r="E12" s="38" t="s">
        <v>690</v>
      </c>
      <c r="F12" s="38"/>
      <c r="G12" s="38"/>
      <c r="H12" s="38"/>
      <c r="I12" s="38"/>
      <c r="J12" s="38"/>
      <c r="K12" s="38"/>
      <c r="L12" s="38"/>
      <c r="M12" s="38"/>
      <c r="N12" s="38"/>
    </row>
    <row r="13" spans="1:19">
      <c r="A13" s="39"/>
      <c r="B13" s="57" t="s">
        <v>719</v>
      </c>
      <c r="C13" s="41" cm="1">
        <f t="array" ref="C13">INDEX($D$50:$AD$62,$C50,C$40)</f>
        <v>3317.768</v>
      </c>
      <c r="D13" s="41" cm="1">
        <f t="array" ref="D13">INDEX($D$50:$AD$62,$C50,D$40)</f>
        <v>2665.4560000000001</v>
      </c>
      <c r="E13" s="41" cm="1">
        <f t="array" ref="E13">INDEX($D$50:$AD$62,$C50,E$40)</f>
        <v>652.31200000000001</v>
      </c>
      <c r="F13" s="38"/>
      <c r="G13" s="18" t="str" cm="1">
        <f t="array" ref="G13">HYPERLINK(TEXT("#"&amp;INDEX($D$68:$AD$80,$C68,C$40),),INDEX($D$68:$AD$80,$C68,C$40))</f>
        <v>A129185838J</v>
      </c>
      <c r="H13" s="18" t="str" cm="1">
        <f t="array" ref="H13">HYPERLINK(TEXT("#"&amp;INDEX($D$68:$AD$80,$C68,D$40),),INDEX($D$68:$AD$80,$C68,D$40))</f>
        <v>A129185730F</v>
      </c>
      <c r="I13" s="18" t="str" cm="1">
        <f t="array" ref="I13">HYPERLINK(TEXT("#"&amp;INDEX($D$68:$AD$80,$C68,E$40),),INDEX($D$68:$AD$80,$C68,E$40))</f>
        <v>A129185818X</v>
      </c>
      <c r="J13" s="38"/>
      <c r="K13" s="38"/>
      <c r="L13" s="38"/>
      <c r="M13" s="38"/>
      <c r="N13" s="38"/>
    </row>
    <row r="14" spans="1:19">
      <c r="A14" s="39"/>
      <c r="B14" s="55" t="s">
        <v>720</v>
      </c>
      <c r="C14" s="58" cm="1">
        <f t="array" ref="C14">INDEX($D$50:$AD$62,$C51,C$40)</f>
        <v>2698.7280000000001</v>
      </c>
      <c r="D14" s="58" cm="1">
        <f t="array" ref="D14">INDEX($D$50:$AD$62,$C51,D$40)</f>
        <v>2185.9740000000002</v>
      </c>
      <c r="E14" s="58" cm="1">
        <f t="array" ref="E14">INDEX($D$50:$AD$62,$C51,E$40)</f>
        <v>512.75300000000004</v>
      </c>
      <c r="F14" s="38"/>
      <c r="G14" s="18" t="str" cm="1">
        <f t="array" ref="G14">HYPERLINK(TEXT("#"&amp;INDEX($D$68:$AD$80,$C69,C$40),),INDEX($D$68:$AD$80,$C69,C$40))</f>
        <v>A129185794T</v>
      </c>
      <c r="H14" s="18" t="str" cm="1">
        <f t="array" ref="H14">HYPERLINK(TEXT("#"&amp;INDEX($D$68:$AD$80,$C69,D$40),),INDEX($D$68:$AD$80,$C69,D$40))</f>
        <v>A129185750R</v>
      </c>
      <c r="I14" s="18" t="str" cm="1">
        <f t="array" ref="I14">HYPERLINK(TEXT("#"&amp;INDEX($D$68:$AD$80,$C69,E$40),),INDEX($D$68:$AD$80,$C69,E$40))</f>
        <v>A129185870J</v>
      </c>
      <c r="J14" s="38"/>
      <c r="K14" s="38"/>
      <c r="L14" s="38"/>
      <c r="M14" s="38"/>
      <c r="N14" s="38"/>
    </row>
    <row r="15" spans="1:19">
      <c r="A15" s="39"/>
      <c r="B15" s="56" t="s">
        <v>721</v>
      </c>
      <c r="C15" s="58" cm="1">
        <f t="array" ref="C15">INDEX($D$50:$AD$62,$C52,C$40)</f>
        <v>1203.662</v>
      </c>
      <c r="D15" s="58" cm="1">
        <f t="array" ref="D15">INDEX($D$50:$AD$62,$C52,D$40)</f>
        <v>1053.7719999999999</v>
      </c>
      <c r="E15" s="58" cm="1">
        <f t="array" ref="E15">INDEX($D$50:$AD$62,$C52,E$40)</f>
        <v>149.88999999999999</v>
      </c>
      <c r="F15" s="38"/>
      <c r="G15" s="18" t="str" cm="1">
        <f t="array" ref="G15">HYPERLINK(TEXT("#"&amp;INDEX($D$68:$AD$80,$C70,C$40),),INDEX($D$68:$AD$80,$C70,C$40))</f>
        <v>A129185842X</v>
      </c>
      <c r="H15" s="18" t="str" cm="1">
        <f t="array" ref="H15">HYPERLINK(TEXT("#"&amp;INDEX($D$68:$AD$80,$C70,D$40),),INDEX($D$68:$AD$80,$C70,D$40))</f>
        <v>A129185806R</v>
      </c>
      <c r="I15" s="18" t="str" cm="1">
        <f t="array" ref="I15">HYPERLINK(TEXT("#"&amp;INDEX($D$68:$AD$80,$C70,E$40),),INDEX($D$68:$AD$80,$C70,E$40))</f>
        <v>A129185742R</v>
      </c>
      <c r="J15" s="38"/>
      <c r="K15" s="38"/>
      <c r="L15" s="38"/>
      <c r="M15" s="38"/>
      <c r="N15" s="38"/>
      <c r="O15" s="38"/>
      <c r="P15" s="38"/>
      <c r="Q15" s="38"/>
      <c r="R15" s="38"/>
      <c r="S15" s="38"/>
    </row>
    <row r="16" spans="1:19">
      <c r="A16" s="39"/>
      <c r="B16" s="56" t="s">
        <v>722</v>
      </c>
      <c r="C16" s="58" cm="1">
        <f t="array" ref="C16">INDEX($D$50:$AD$62,$C53,C$40)</f>
        <v>1260.3389999999999</v>
      </c>
      <c r="D16" s="58" cm="1">
        <f t="array" ref="D16">INDEX($D$50:$AD$62,$C53,D$40)</f>
        <v>1010.902</v>
      </c>
      <c r="E16" s="58" cm="1">
        <f t="array" ref="E16">INDEX($D$50:$AD$62,$C53,E$40)</f>
        <v>249.43700000000001</v>
      </c>
      <c r="F16" s="38"/>
      <c r="G16" s="18" t="str" cm="1">
        <f t="array" ref="G16">HYPERLINK(TEXT("#"&amp;INDEX($D$68:$AD$80,$C71,C$40),),INDEX($D$68:$AD$80,$C71,C$40))</f>
        <v>A129185846J</v>
      </c>
      <c r="H16" s="18" t="str" cm="1">
        <f t="array" ref="H16">HYPERLINK(TEXT("#"&amp;INDEX($D$68:$AD$80,$C71,D$40),),INDEX($D$68:$AD$80,$C71,D$40))</f>
        <v>A129185754X</v>
      </c>
      <c r="I16" s="18" t="str" cm="1">
        <f t="array" ref="I16">HYPERLINK(TEXT("#"&amp;INDEX($D$68:$AD$80,$C71,E$40),),INDEX($D$68:$AD$80,$C71,E$40))</f>
        <v>A129185830R</v>
      </c>
      <c r="J16" s="38"/>
      <c r="K16" s="38"/>
      <c r="L16" s="38"/>
      <c r="M16" s="38"/>
      <c r="N16" s="38"/>
      <c r="O16" s="38"/>
      <c r="P16" s="38"/>
      <c r="Q16" s="38"/>
      <c r="R16" s="38"/>
      <c r="S16" s="38"/>
    </row>
    <row r="17" spans="1:19">
      <c r="A17" s="39"/>
      <c r="B17" s="56" t="s">
        <v>723</v>
      </c>
      <c r="C17" s="58" cm="1">
        <f t="array" ref="C17">INDEX($D$50:$AD$62,$C54,C$40)</f>
        <v>1233.0519999999999</v>
      </c>
      <c r="D17" s="58" cm="1">
        <f t="array" ref="D17">INDEX($D$50:$AD$62,$C54,D$40)</f>
        <v>941.07500000000005</v>
      </c>
      <c r="E17" s="58" cm="1">
        <f t="array" ref="E17">INDEX($D$50:$AD$62,$C54,E$40)</f>
        <v>291.97699999999998</v>
      </c>
      <c r="F17" s="38"/>
      <c r="G17" s="18" t="str" cm="1">
        <f t="array" ref="G17">HYPERLINK(TEXT("#"&amp;INDEX($D$68:$AD$80,$C72,C$40),),INDEX($D$68:$AD$80,$C72,C$40))</f>
        <v>A129185798A</v>
      </c>
      <c r="H17" s="18" t="str" cm="1">
        <f t="array" ref="H17">HYPERLINK(TEXT("#"&amp;INDEX($D$68:$AD$80,$C72,D$40),),INDEX($D$68:$AD$80,$C72,D$40))</f>
        <v>A129185810F</v>
      </c>
      <c r="I17" s="18" t="str" cm="1">
        <f t="array" ref="I17">HYPERLINK(TEXT("#"&amp;INDEX($D$68:$AD$80,$C72,E$40),),INDEX($D$68:$AD$80,$C72,E$40))</f>
        <v>A129185834X</v>
      </c>
      <c r="J17" s="38"/>
      <c r="K17" s="38"/>
      <c r="L17" s="38"/>
      <c r="M17" s="38"/>
      <c r="N17" s="38"/>
      <c r="O17" s="38"/>
      <c r="P17" s="38"/>
      <c r="Q17" s="38"/>
      <c r="R17" s="38"/>
      <c r="S17" s="38"/>
    </row>
    <row r="18" spans="1:19">
      <c r="A18" s="39"/>
      <c r="B18" s="55" t="s">
        <v>724</v>
      </c>
      <c r="C18" s="58" cm="1">
        <f t="array" ref="C18">INDEX($D$50:$AD$62,$C55,C$40)</f>
        <v>1069.55</v>
      </c>
      <c r="D18" s="58" cm="1">
        <f t="array" ref="D18">INDEX($D$50:$AD$62,$C55,D$40)</f>
        <v>846.654</v>
      </c>
      <c r="E18" s="58" cm="1">
        <f t="array" ref="E18">INDEX($D$50:$AD$62,$C55,E$40)</f>
        <v>222.89500000000001</v>
      </c>
      <c r="F18" s="38"/>
      <c r="G18" s="18" t="str" cm="1">
        <f t="array" ref="G18">HYPERLINK(TEXT("#"&amp;INDEX($D$68:$AD$80,$C73,C$40),),INDEX($D$68:$AD$80,$C73,C$40))</f>
        <v>A129185802F</v>
      </c>
      <c r="H18" s="18" t="str" cm="1">
        <f t="array" ref="H18">HYPERLINK(TEXT("#"&amp;INDEX($D$68:$AD$80,$C73,D$40),),INDEX($D$68:$AD$80,$C73,D$40))</f>
        <v>A129185814R</v>
      </c>
      <c r="I18" s="18" t="str" cm="1">
        <f t="array" ref="I18">HYPERLINK(TEXT("#"&amp;INDEX($D$68:$AD$80,$C73,E$40),),INDEX($D$68:$AD$80,$C73,E$40))</f>
        <v>A129185762X</v>
      </c>
      <c r="J18" s="38"/>
      <c r="K18" s="38"/>
      <c r="L18" s="38"/>
      <c r="M18" s="38"/>
      <c r="N18" s="38"/>
      <c r="O18" s="38"/>
      <c r="P18" s="38"/>
      <c r="Q18" s="38"/>
      <c r="R18" s="38"/>
      <c r="S18" s="38"/>
    </row>
    <row r="19" spans="1:19">
      <c r="A19" s="39"/>
      <c r="B19" s="42"/>
      <c r="C19" s="58"/>
      <c r="D19" s="58"/>
      <c r="E19" s="58"/>
      <c r="F19" s="38"/>
      <c r="G19" s="18"/>
      <c r="H19" s="18"/>
      <c r="I19" s="18"/>
      <c r="J19" s="38"/>
      <c r="K19" s="38"/>
      <c r="L19" s="38"/>
      <c r="M19" s="38"/>
      <c r="N19" s="38"/>
      <c r="O19" s="38"/>
      <c r="P19" s="38"/>
      <c r="Q19" s="38"/>
      <c r="R19" s="38"/>
      <c r="S19" s="38"/>
    </row>
    <row r="20" spans="1:19">
      <c r="A20" s="39"/>
      <c r="B20" s="57" t="s">
        <v>713</v>
      </c>
      <c r="C20" s="41" cm="1">
        <f t="array" ref="C20">INDEX($D$50:$AD$62,$C57,C$40)</f>
        <v>6165.6530000000002</v>
      </c>
      <c r="D20" s="41" cm="1">
        <f t="array" ref="D20">INDEX($D$50:$AD$62,$C57,D$40)</f>
        <v>5029.3580000000002</v>
      </c>
      <c r="E20" s="41" cm="1">
        <f t="array" ref="E20">INDEX($D$50:$AD$62,$C57,E$40)</f>
        <v>1136.296</v>
      </c>
      <c r="F20" s="38"/>
      <c r="G20" s="18" t="str" cm="1">
        <f t="array" ref="G20">HYPERLINK(TEXT("#"&amp;INDEX($D$68:$AD$80,$C75,C$40),),INDEX($D$68:$AD$80,$C75,C$40))</f>
        <v>A129185822R</v>
      </c>
      <c r="H20" s="18" t="str" cm="1">
        <f t="array" ref="H20">HYPERLINK(TEXT("#"&amp;INDEX($D$68:$AD$80,$C75,D$40),),INDEX($D$68:$AD$80,$C75,D$40))</f>
        <v>A129185866T</v>
      </c>
      <c r="I20" s="18" t="str" cm="1">
        <f t="array" ref="I20">HYPERLINK(TEXT("#"&amp;INDEX($D$68:$AD$80,$C75,E$40),),INDEX($D$68:$AD$80,$C75,E$40))</f>
        <v>A129185746X</v>
      </c>
      <c r="J20" s="38"/>
      <c r="K20" s="38"/>
      <c r="L20" s="38"/>
      <c r="M20" s="38"/>
      <c r="N20" s="38"/>
      <c r="O20" s="38"/>
      <c r="P20" s="38"/>
      <c r="Q20" s="38"/>
      <c r="R20" s="38"/>
      <c r="S20" s="38"/>
    </row>
    <row r="21" spans="1:19">
      <c r="A21" s="39"/>
      <c r="B21" s="55" t="s">
        <v>714</v>
      </c>
      <c r="C21" s="58" cm="1">
        <f t="array" ref="C21">INDEX($D$50:$AD$62,$C58,C$40)</f>
        <v>4768.9579999999996</v>
      </c>
      <c r="D21" s="58" cm="1">
        <f t="array" ref="D21">INDEX($D$50:$AD$62,$C58,D$40)</f>
        <v>3901.6489999999999</v>
      </c>
      <c r="E21" s="58" cm="1">
        <f t="array" ref="E21">INDEX($D$50:$AD$62,$C58,E$40)</f>
        <v>867.30899999999997</v>
      </c>
      <c r="F21" s="38"/>
      <c r="G21" s="18" t="str" cm="1">
        <f t="array" ref="G21">HYPERLINK(TEXT("#"&amp;INDEX($D$68:$AD$80,$C76,C$40),),INDEX($D$68:$AD$80,$C76,C$40))</f>
        <v>A129185770X</v>
      </c>
      <c r="H21" s="18" t="str" cm="1">
        <f t="array" ref="H21">HYPERLINK(TEXT("#"&amp;INDEX($D$68:$AD$80,$C76,D$40),),INDEX($D$68:$AD$80,$C76,D$40))</f>
        <v>A129185734R</v>
      </c>
      <c r="I21" s="18" t="str" cm="1">
        <f t="array" ref="I21">HYPERLINK(TEXT("#"&amp;INDEX($D$68:$AD$80,$C76,E$40),),INDEX($D$68:$AD$80,$C76,E$40))</f>
        <v>A129185782J</v>
      </c>
      <c r="J21" s="38"/>
      <c r="K21" s="38"/>
      <c r="L21" s="38"/>
      <c r="M21" s="38"/>
      <c r="N21" s="38"/>
      <c r="O21" s="38"/>
      <c r="P21" s="38"/>
      <c r="Q21" s="38"/>
      <c r="R21" s="38"/>
      <c r="S21" s="38"/>
    </row>
    <row r="22" spans="1:19">
      <c r="A22" s="39"/>
      <c r="B22" s="56" t="s">
        <v>715</v>
      </c>
      <c r="C22" s="58" cm="1">
        <f t="array" ref="C22">INDEX($D$50:$AD$62,$C59,C$40)</f>
        <v>1516.73</v>
      </c>
      <c r="D22" s="58" cm="1">
        <f t="array" ref="D22">INDEX($D$50:$AD$62,$C59,D$40)</f>
        <v>1340.703</v>
      </c>
      <c r="E22" s="58" cm="1">
        <f t="array" ref="E22">INDEX($D$50:$AD$62,$C59,E$40)</f>
        <v>176.02699999999999</v>
      </c>
      <c r="F22" s="38"/>
      <c r="G22" s="18" t="str" cm="1">
        <f t="array" ref="G22">HYPERLINK(TEXT("#"&amp;INDEX($D$68:$AD$80,$C77,C$40),),INDEX($D$68:$AD$80,$C77,C$40))</f>
        <v>A129185850X</v>
      </c>
      <c r="H22" s="18" t="str" cm="1">
        <f t="array" ref="H22">HYPERLINK(TEXT("#"&amp;INDEX($D$68:$AD$80,$C77,D$40),),INDEX($D$68:$AD$80,$C77,D$40))</f>
        <v>A129185854J</v>
      </c>
      <c r="I22" s="18" t="str" cm="1">
        <f t="array" ref="I22">HYPERLINK(TEXT("#"&amp;INDEX($D$68:$AD$80,$C77,E$40),),INDEX($D$68:$AD$80,$C77,E$40))</f>
        <v>A129185758J</v>
      </c>
      <c r="J22" s="38"/>
      <c r="K22" s="38"/>
      <c r="L22" s="38"/>
      <c r="M22" s="38"/>
      <c r="N22" s="38"/>
      <c r="O22" s="38"/>
      <c r="P22" s="38"/>
      <c r="Q22" s="38"/>
      <c r="R22" s="38"/>
      <c r="S22" s="38"/>
    </row>
    <row r="23" spans="1:19">
      <c r="A23" s="39"/>
      <c r="B23" s="56" t="s">
        <v>716</v>
      </c>
      <c r="C23" s="58" cm="1">
        <f t="array" ref="C23">INDEX($D$50:$AD$62,$C60,C$40)</f>
        <v>1628.644</v>
      </c>
      <c r="D23" s="58" cm="1">
        <f t="array" ref="D23">INDEX($D$50:$AD$62,$C60,D$40)</f>
        <v>1318.7629999999999</v>
      </c>
      <c r="E23" s="58" cm="1">
        <f t="array" ref="E23">INDEX($D$50:$AD$62,$C60,E$40)</f>
        <v>309.88200000000001</v>
      </c>
      <c r="F23" s="38"/>
      <c r="G23" s="18" t="str" cm="1">
        <f t="array" ref="G23">HYPERLINK(TEXT("#"&amp;INDEX($D$68:$AD$80,$C78,C$40),),INDEX($D$68:$AD$80,$C78,C$40))</f>
        <v>A129185826X</v>
      </c>
      <c r="H23" s="18" t="str" cm="1">
        <f t="array" ref="H23">HYPERLINK(TEXT("#"&amp;INDEX($D$68:$AD$80,$C78,D$40),),INDEX($D$68:$AD$80,$C78,D$40))</f>
        <v>A129185858T</v>
      </c>
      <c r="I23" s="18" t="str" cm="1">
        <f t="array" ref="I23">HYPERLINK(TEXT("#"&amp;INDEX($D$68:$AD$80,$C78,E$40),),INDEX($D$68:$AD$80,$C78,E$40))</f>
        <v>A129185786T</v>
      </c>
      <c r="J23" s="38"/>
      <c r="K23" s="38"/>
      <c r="L23" s="38"/>
      <c r="M23" s="38"/>
      <c r="N23" s="38"/>
      <c r="O23" s="38"/>
      <c r="P23" s="38"/>
      <c r="Q23" s="38"/>
      <c r="R23" s="38"/>
      <c r="S23" s="38"/>
    </row>
    <row r="24" spans="1:19">
      <c r="A24" s="39"/>
      <c r="B24" s="56" t="s">
        <v>717</v>
      </c>
      <c r="C24" s="58" cm="1">
        <f t="array" ref="C24">INDEX($D$50:$AD$62,$C61,C$40)</f>
        <v>1623.5840000000001</v>
      </c>
      <c r="D24" s="58" cm="1">
        <f t="array" ref="D24">INDEX($D$50:$AD$62,$C61,D$40)</f>
        <v>1242.184</v>
      </c>
      <c r="E24" s="58" cm="1">
        <f t="array" ref="E24">INDEX($D$50:$AD$62,$C61,E$40)</f>
        <v>381.40100000000001</v>
      </c>
      <c r="F24" s="38"/>
      <c r="G24" s="18" t="str" cm="1">
        <f t="array" ref="G24">HYPERLINK(TEXT("#"&amp;INDEX($D$68:$AD$80,$C79,C$40),),INDEX($D$68:$AD$80,$C79,C$40))</f>
        <v>A129185862J</v>
      </c>
      <c r="H24" s="18" t="str" cm="1">
        <f t="array" ref="H24">HYPERLINK(TEXT("#"&amp;INDEX($D$68:$AD$80,$C79,D$40),),INDEX($D$68:$AD$80,$C79,D$40))</f>
        <v>A129185738X</v>
      </c>
      <c r="I24" s="18" t="str" cm="1">
        <f t="array" ref="I24">HYPERLINK(TEXT("#"&amp;INDEX($D$68:$AD$80,$C79,E$40),),INDEX($D$68:$AD$80,$C79,E$40))</f>
        <v>A129185766J</v>
      </c>
      <c r="J24" s="38"/>
      <c r="K24" s="38"/>
      <c r="L24" s="38"/>
      <c r="M24" s="38"/>
      <c r="N24" s="38"/>
      <c r="O24" s="38"/>
      <c r="P24" s="38"/>
      <c r="Q24" s="38"/>
      <c r="R24" s="38"/>
      <c r="S24" s="38"/>
    </row>
    <row r="25" spans="1:19">
      <c r="A25" s="39"/>
      <c r="B25" s="55" t="s">
        <v>718</v>
      </c>
      <c r="C25" s="58" cm="1">
        <f t="array" ref="C25">INDEX($D$50:$AD$62,$C62,C$40)</f>
        <v>1396.6949999999999</v>
      </c>
      <c r="D25" s="58" cm="1">
        <f t="array" ref="D25">INDEX($D$50:$AD$62,$C62,D$40)</f>
        <v>1127.7090000000001</v>
      </c>
      <c r="E25" s="58" cm="1">
        <f t="array" ref="E25">INDEX($D$50:$AD$62,$C62,E$40)</f>
        <v>268.98599999999999</v>
      </c>
      <c r="F25" s="38"/>
      <c r="G25" s="18" t="str" cm="1">
        <f t="array" ref="G25">HYPERLINK(TEXT("#"&amp;INDEX($D$68:$AD$80,$C80,C$40),),INDEX($D$68:$AD$80,$C80,C$40))</f>
        <v>A129185774J</v>
      </c>
      <c r="H25" s="18" t="str" cm="1">
        <f t="array" ref="H25">HYPERLINK(TEXT("#"&amp;INDEX($D$68:$AD$80,$C80,D$40),),INDEX($D$68:$AD$80,$C80,D$40))</f>
        <v>A129185778T</v>
      </c>
      <c r="I25" s="18" t="str" cm="1">
        <f t="array" ref="I25">HYPERLINK(TEXT("#"&amp;INDEX($D$68:$AD$80,$C80,E$40),),INDEX($D$68:$AD$80,$C80,E$40))</f>
        <v>A129185790J</v>
      </c>
      <c r="J25" s="38"/>
      <c r="K25" s="38"/>
      <c r="L25" s="38"/>
      <c r="M25" s="38"/>
      <c r="N25" s="38"/>
      <c r="O25" s="38"/>
      <c r="P25" s="38"/>
      <c r="Q25" s="38"/>
      <c r="R25" s="38"/>
      <c r="S25" s="38"/>
    </row>
    <row r="26" spans="1:19">
      <c r="A26" s="39"/>
      <c r="B26" s="40"/>
      <c r="C26" s="41"/>
      <c r="D26" s="41"/>
      <c r="E26" s="41"/>
      <c r="F26" s="38"/>
      <c r="G26" s="18"/>
      <c r="H26" s="18"/>
      <c r="I26" s="18"/>
      <c r="J26" s="38"/>
      <c r="K26" s="38"/>
      <c r="L26" s="38"/>
      <c r="M26" s="38"/>
      <c r="N26" s="38"/>
      <c r="O26" s="38"/>
      <c r="P26" s="38"/>
      <c r="Q26" s="38"/>
      <c r="R26" s="38"/>
      <c r="S26" s="38"/>
    </row>
    <row r="27" spans="1:19">
      <c r="A27" s="39"/>
      <c r="B27" s="43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</row>
    <row r="28" spans="1:19">
      <c r="A28" s="45" t="s">
        <v>693</v>
      </c>
      <c r="B28" s="46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</row>
    <row r="29" spans="1:19">
      <c r="A29" s="45"/>
      <c r="B29" s="46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</row>
    <row r="30" spans="1:19" hidden="1">
      <c r="A30" s="47"/>
      <c r="B30" s="48" t="s">
        <v>687</v>
      </c>
      <c r="C30" s="49">
        <v>1</v>
      </c>
      <c r="D30" s="50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1:19" hidden="1">
      <c r="A31" s="47"/>
      <c r="B31" s="48" t="s">
        <v>694</v>
      </c>
      <c r="C31" s="49">
        <f>C30+3</f>
        <v>4</v>
      </c>
      <c r="D31" s="50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</row>
    <row r="32" spans="1:19" hidden="1">
      <c r="A32" s="47"/>
      <c r="B32" s="48" t="s">
        <v>695</v>
      </c>
      <c r="C32" s="49">
        <f t="shared" ref="C32:C38" si="0">C31+3</f>
        <v>7</v>
      </c>
      <c r="D32" s="50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</row>
    <row r="33" spans="1:37" hidden="1">
      <c r="A33" s="47"/>
      <c r="B33" s="48" t="s">
        <v>696</v>
      </c>
      <c r="C33" s="49">
        <f t="shared" si="0"/>
        <v>10</v>
      </c>
      <c r="D33" s="50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</row>
    <row r="34" spans="1:37" hidden="1">
      <c r="A34" s="47"/>
      <c r="B34" s="48" t="s">
        <v>697</v>
      </c>
      <c r="C34" s="49">
        <f t="shared" si="0"/>
        <v>13</v>
      </c>
      <c r="D34" s="50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</row>
    <row r="35" spans="1:37" hidden="1">
      <c r="A35" s="47"/>
      <c r="B35" s="48" t="s">
        <v>698</v>
      </c>
      <c r="C35" s="49">
        <f t="shared" si="0"/>
        <v>16</v>
      </c>
      <c r="D35" s="50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</row>
    <row r="36" spans="1:37" hidden="1">
      <c r="A36" s="47"/>
      <c r="B36" s="48" t="s">
        <v>699</v>
      </c>
      <c r="C36" s="49">
        <f t="shared" si="0"/>
        <v>19</v>
      </c>
      <c r="D36" s="50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</row>
    <row r="37" spans="1:37" hidden="1">
      <c r="A37" s="47"/>
      <c r="B37" s="48" t="s">
        <v>700</v>
      </c>
      <c r="C37" s="49">
        <f t="shared" si="0"/>
        <v>22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1:37" hidden="1">
      <c r="A38" s="47"/>
      <c r="B38" s="48" t="s">
        <v>701</v>
      </c>
      <c r="C38" s="49">
        <f t="shared" si="0"/>
        <v>25</v>
      </c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</row>
    <row r="39" spans="1:37" hidden="1">
      <c r="A39" s="47"/>
      <c r="B39" s="46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</row>
    <row r="40" spans="1:37" hidden="1">
      <c r="A40" s="47"/>
      <c r="B40" s="46"/>
      <c r="C40" s="49">
        <f>VLOOKUP(C10,B30:C38,2,FALSE)</f>
        <v>1</v>
      </c>
      <c r="D40" s="49">
        <f>C40+1</f>
        <v>2</v>
      </c>
      <c r="E40" s="49">
        <f>D40+1</f>
        <v>3</v>
      </c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</row>
    <row r="41" spans="1:37" hidden="1">
      <c r="A41" s="47"/>
      <c r="B41" s="46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</row>
    <row r="42" spans="1:37" hidden="1">
      <c r="A42" s="47"/>
      <c r="B42" s="46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</row>
    <row r="43" spans="1:37" hidden="1">
      <c r="A43" s="47"/>
      <c r="B43" s="46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</row>
    <row r="44" spans="1:37" hidden="1">
      <c r="A44" s="47"/>
      <c r="B44" s="46"/>
      <c r="C44" s="46"/>
      <c r="D44" s="44"/>
      <c r="E44" s="44"/>
      <c r="F44" s="44"/>
      <c r="G44" s="44"/>
      <c r="H44" s="44"/>
      <c r="I44" s="44"/>
      <c r="J44" s="44"/>
      <c r="K44" s="44"/>
    </row>
    <row r="45" spans="1:37" hidden="1">
      <c r="A45" s="47"/>
      <c r="B45" s="46"/>
      <c r="C45" s="46"/>
      <c r="D45" s="44"/>
      <c r="E45" s="44"/>
      <c r="F45" s="44"/>
      <c r="G45" s="44"/>
      <c r="H45" s="44"/>
      <c r="I45" s="44"/>
      <c r="J45" s="44"/>
      <c r="K45" s="44"/>
    </row>
    <row r="46" spans="1:37" hidden="1">
      <c r="A46" s="47"/>
      <c r="D46" s="49">
        <v>1</v>
      </c>
      <c r="E46" s="49">
        <v>2</v>
      </c>
      <c r="F46" s="49">
        <v>3</v>
      </c>
      <c r="G46" s="49">
        <v>4</v>
      </c>
      <c r="H46" s="49">
        <v>5</v>
      </c>
      <c r="I46" s="49">
        <v>6</v>
      </c>
      <c r="J46" s="49">
        <v>7</v>
      </c>
      <c r="K46" s="49">
        <v>8</v>
      </c>
      <c r="L46" s="49">
        <v>9</v>
      </c>
      <c r="M46" s="49">
        <v>10</v>
      </c>
      <c r="N46" s="49">
        <v>11</v>
      </c>
      <c r="O46" s="49">
        <v>12</v>
      </c>
      <c r="P46" s="49">
        <v>13</v>
      </c>
      <c r="Q46" s="49">
        <v>14</v>
      </c>
      <c r="R46" s="49">
        <v>15</v>
      </c>
      <c r="S46" s="49">
        <v>16</v>
      </c>
      <c r="T46" s="49">
        <v>17</v>
      </c>
      <c r="U46" s="49">
        <v>18</v>
      </c>
      <c r="V46" s="49">
        <v>19</v>
      </c>
      <c r="W46" s="49">
        <v>20</v>
      </c>
      <c r="X46" s="49">
        <v>21</v>
      </c>
      <c r="Y46" s="49">
        <v>22</v>
      </c>
      <c r="Z46" s="49">
        <v>23</v>
      </c>
      <c r="AA46" s="49">
        <v>24</v>
      </c>
      <c r="AB46" s="49">
        <v>25</v>
      </c>
      <c r="AC46" s="49">
        <v>26</v>
      </c>
      <c r="AD46" s="49">
        <v>27</v>
      </c>
      <c r="AE46" s="49"/>
      <c r="AF46" s="49"/>
      <c r="AG46" s="49"/>
      <c r="AH46" s="49"/>
      <c r="AI46" s="49"/>
      <c r="AJ46" s="49"/>
      <c r="AK46" s="49"/>
    </row>
    <row r="47" spans="1:37" ht="15" hidden="1" customHeight="1">
      <c r="A47" s="34"/>
      <c r="D47" t="s">
        <v>702</v>
      </c>
      <c r="G47" t="s">
        <v>703</v>
      </c>
      <c r="J47" t="s">
        <v>704</v>
      </c>
      <c r="M47" t="s">
        <v>705</v>
      </c>
      <c r="P47" t="s">
        <v>706</v>
      </c>
      <c r="S47" t="s">
        <v>707</v>
      </c>
      <c r="V47" t="s">
        <v>708</v>
      </c>
      <c r="Y47" t="s">
        <v>709</v>
      </c>
      <c r="AB47" t="s">
        <v>710</v>
      </c>
    </row>
    <row r="48" spans="1:37" ht="34.5" hidden="1">
      <c r="A48" s="51"/>
      <c r="B48" s="34"/>
      <c r="C48" s="34"/>
      <c r="D48" s="35" t="s">
        <v>689</v>
      </c>
      <c r="E48" s="35" t="s">
        <v>691</v>
      </c>
      <c r="F48" s="35" t="s">
        <v>692</v>
      </c>
      <c r="G48" s="35" t="s">
        <v>689</v>
      </c>
      <c r="H48" s="35" t="s">
        <v>691</v>
      </c>
      <c r="I48" s="35" t="s">
        <v>692</v>
      </c>
      <c r="J48" s="35" t="s">
        <v>689</v>
      </c>
      <c r="K48" s="35" t="s">
        <v>691</v>
      </c>
      <c r="L48" s="35" t="s">
        <v>692</v>
      </c>
      <c r="M48" s="35" t="s">
        <v>689</v>
      </c>
      <c r="N48" s="35" t="s">
        <v>691</v>
      </c>
      <c r="O48" s="35" t="s">
        <v>692</v>
      </c>
      <c r="P48" s="35" t="s">
        <v>689</v>
      </c>
      <c r="Q48" s="35" t="s">
        <v>691</v>
      </c>
      <c r="R48" s="35" t="s">
        <v>692</v>
      </c>
      <c r="S48" s="35" t="s">
        <v>689</v>
      </c>
      <c r="T48" s="35" t="s">
        <v>691</v>
      </c>
      <c r="U48" s="35" t="s">
        <v>692</v>
      </c>
      <c r="V48" s="35" t="s">
        <v>689</v>
      </c>
      <c r="W48" s="35" t="s">
        <v>691</v>
      </c>
      <c r="X48" s="35" t="s">
        <v>692</v>
      </c>
      <c r="Y48" s="35" t="s">
        <v>689</v>
      </c>
      <c r="Z48" s="35" t="s">
        <v>691</v>
      </c>
      <c r="AA48" s="35" t="s">
        <v>692</v>
      </c>
      <c r="AB48" s="35" t="s">
        <v>689</v>
      </c>
      <c r="AC48" s="35" t="s">
        <v>691</v>
      </c>
      <c r="AD48" s="35" t="s">
        <v>692</v>
      </c>
      <c r="AE48" s="35"/>
      <c r="AF48" s="35"/>
      <c r="AG48" s="35"/>
      <c r="AH48" s="35"/>
      <c r="AI48" s="35"/>
      <c r="AJ48" s="35"/>
      <c r="AK48" s="35"/>
    </row>
    <row r="49" spans="1:37" hidden="1">
      <c r="A49" s="52"/>
      <c r="B49" s="34"/>
      <c r="C49" s="34"/>
      <c r="D49" s="38" t="s">
        <v>690</v>
      </c>
      <c r="E49" s="38" t="s">
        <v>690</v>
      </c>
      <c r="F49" s="38" t="s">
        <v>690</v>
      </c>
      <c r="G49" s="38" t="s">
        <v>690</v>
      </c>
      <c r="H49" s="38" t="s">
        <v>690</v>
      </c>
      <c r="I49" s="38" t="s">
        <v>690</v>
      </c>
      <c r="J49" s="38" t="s">
        <v>690</v>
      </c>
      <c r="K49" s="38" t="s">
        <v>690</v>
      </c>
      <c r="L49" s="38" t="s">
        <v>690</v>
      </c>
      <c r="M49" s="38" t="s">
        <v>690</v>
      </c>
      <c r="N49" s="38" t="s">
        <v>690</v>
      </c>
      <c r="O49" s="38" t="s">
        <v>690</v>
      </c>
      <c r="P49" s="38" t="s">
        <v>690</v>
      </c>
      <c r="Q49" s="38" t="s">
        <v>690</v>
      </c>
      <c r="R49" s="38" t="s">
        <v>690</v>
      </c>
      <c r="S49" s="38" t="s">
        <v>690</v>
      </c>
      <c r="T49" s="38" t="s">
        <v>690</v>
      </c>
      <c r="U49" s="38" t="s">
        <v>690</v>
      </c>
      <c r="V49" s="38" t="s">
        <v>690</v>
      </c>
      <c r="W49" s="38" t="s">
        <v>690</v>
      </c>
      <c r="X49" s="38" t="s">
        <v>690</v>
      </c>
      <c r="Y49" s="38" t="s">
        <v>690</v>
      </c>
      <c r="Z49" s="38" t="s">
        <v>690</v>
      </c>
      <c r="AA49" s="38" t="s">
        <v>690</v>
      </c>
      <c r="AB49" s="38" t="s">
        <v>690</v>
      </c>
      <c r="AC49" s="38" t="s">
        <v>690</v>
      </c>
      <c r="AD49" s="38" t="s">
        <v>690</v>
      </c>
      <c r="AE49" s="38"/>
      <c r="AF49" s="38"/>
      <c r="AG49" s="38"/>
      <c r="AH49" s="38"/>
      <c r="AI49" s="38"/>
      <c r="AJ49" s="38"/>
      <c r="AK49" s="38"/>
    </row>
    <row r="50" spans="1:37" hidden="1">
      <c r="A50" s="39"/>
      <c r="B50" s="57" t="s">
        <v>719</v>
      </c>
      <c r="C50" s="49">
        <v>1</v>
      </c>
      <c r="D50" s="9">
        <f>A129185838J_Latest</f>
        <v>3317.768</v>
      </c>
      <c r="E50" s="9">
        <f>A129185730F_Latest</f>
        <v>2665.4560000000001</v>
      </c>
      <c r="F50" s="9">
        <f>A129185818X_Latest</f>
        <v>652.31200000000001</v>
      </c>
      <c r="G50" s="9">
        <f>A129185406C_Latest</f>
        <v>1052.2370000000001</v>
      </c>
      <c r="H50" s="9">
        <f>A129185298F_Latest</f>
        <v>850.17499999999995</v>
      </c>
      <c r="I50" s="9">
        <f>A129185386F_Latest</f>
        <v>202.06299999999999</v>
      </c>
      <c r="J50" s="9">
        <f>A129184830W_Latest</f>
        <v>859.577</v>
      </c>
      <c r="K50" s="9">
        <f>A129184722L_Latest</f>
        <v>714.96400000000006</v>
      </c>
      <c r="L50" s="9">
        <f>A129184810L_Latest</f>
        <v>144.613</v>
      </c>
      <c r="M50" s="9">
        <f>A129185550W_Latest</f>
        <v>674.24900000000002</v>
      </c>
      <c r="N50" s="9">
        <f>A129185442L_Latest</f>
        <v>527.851</v>
      </c>
      <c r="O50" s="9">
        <f>A129185530L_Latest</f>
        <v>146.39699999999999</v>
      </c>
      <c r="P50" s="9">
        <f>A129185694J_Latest</f>
        <v>220.64</v>
      </c>
      <c r="Q50" s="9">
        <f>A129185586X_Latest</f>
        <v>168.149</v>
      </c>
      <c r="R50" s="9">
        <f>A129185674X_Latest</f>
        <v>52.491</v>
      </c>
      <c r="S50" s="9">
        <f>A129184974J_Latest</f>
        <v>360.95</v>
      </c>
      <c r="T50" s="9">
        <f>A129184866X_Latest</f>
        <v>286.709</v>
      </c>
      <c r="U50" s="9">
        <f>A129184954X_Latest</f>
        <v>74.241</v>
      </c>
      <c r="V50" s="9">
        <f>A129185118K_Latest</f>
        <v>62.795000000000002</v>
      </c>
      <c r="W50" s="9">
        <f>A129185010J_Latest</f>
        <v>45.81</v>
      </c>
      <c r="X50" s="9">
        <f>A129185098L_Latest</f>
        <v>16.984999999999999</v>
      </c>
      <c r="Y50" s="9">
        <f>A129185262C_Latest</f>
        <v>28.965</v>
      </c>
      <c r="Z50" s="9">
        <f>A129185154V_Latest</f>
        <v>24.007000000000001</v>
      </c>
      <c r="AA50" s="9">
        <f>A129185242V_Latest</f>
        <v>4.9580000000000002</v>
      </c>
      <c r="AB50" s="9">
        <f>A129184686R_Latest</f>
        <v>58.353999999999999</v>
      </c>
      <c r="AC50" s="9">
        <f>A129184578F_Latest</f>
        <v>47.790999999999997</v>
      </c>
      <c r="AD50" s="9">
        <f>A129184666F_Latest</f>
        <v>10.564</v>
      </c>
      <c r="AE50" s="53"/>
      <c r="AF50" s="53"/>
      <c r="AG50" s="53"/>
      <c r="AH50" s="53"/>
      <c r="AI50" s="53"/>
      <c r="AJ50" s="53"/>
      <c r="AK50" s="53"/>
    </row>
    <row r="51" spans="1:37" hidden="1">
      <c r="A51" s="39"/>
      <c r="B51" s="55" t="s">
        <v>720</v>
      </c>
      <c r="C51" s="49">
        <v>2</v>
      </c>
      <c r="D51" s="9">
        <f>A129185794T_Latest</f>
        <v>2698.7280000000001</v>
      </c>
      <c r="E51" s="9">
        <f>A129185750R_Latest</f>
        <v>2185.9740000000002</v>
      </c>
      <c r="F51" s="9">
        <f>A129185870J_Latest</f>
        <v>512.75300000000004</v>
      </c>
      <c r="G51" s="9">
        <f>A129185362L_Latest</f>
        <v>854.12199999999996</v>
      </c>
      <c r="H51" s="9">
        <f>A129185318C_Latest</f>
        <v>694.87699999999995</v>
      </c>
      <c r="I51" s="9">
        <f>A129185438W_Latest</f>
        <v>159.24600000000001</v>
      </c>
      <c r="J51" s="9">
        <f>A129184786X_Latest</f>
        <v>683.19399999999996</v>
      </c>
      <c r="K51" s="9">
        <f>A129184742W_Latest</f>
        <v>570.61500000000001</v>
      </c>
      <c r="L51" s="9">
        <f>A129184862R_Latest</f>
        <v>112.57899999999999</v>
      </c>
      <c r="M51" s="9">
        <f>A129185506L_Latest</f>
        <v>560.41099999999994</v>
      </c>
      <c r="N51" s="9">
        <f>A129185462W_Latest</f>
        <v>442.77800000000002</v>
      </c>
      <c r="O51" s="9">
        <f>A129185582R_Latest</f>
        <v>117.633</v>
      </c>
      <c r="P51" s="9">
        <f>A129185650F_Latest</f>
        <v>176.13200000000001</v>
      </c>
      <c r="Q51" s="9">
        <f>A129185606W_Latest</f>
        <v>135.303</v>
      </c>
      <c r="R51" s="9">
        <f>A129185726R_Latest</f>
        <v>40.829000000000001</v>
      </c>
      <c r="S51" s="9">
        <f>A129184930F_Latest</f>
        <v>297.952</v>
      </c>
      <c r="T51" s="9">
        <f>A129184886J_Latest</f>
        <v>241.90600000000001</v>
      </c>
      <c r="U51" s="9">
        <f>A129185006T_Latest</f>
        <v>56.045999999999999</v>
      </c>
      <c r="V51" s="9">
        <f>A129185074V_Latest</f>
        <v>52.741</v>
      </c>
      <c r="W51" s="9">
        <f>A129185030T_Latest</f>
        <v>38.941000000000003</v>
      </c>
      <c r="X51" s="9">
        <f>A129185150K_Latest</f>
        <v>13.8</v>
      </c>
      <c r="Y51" s="9">
        <f>A129185218V_Latest</f>
        <v>25.498999999999999</v>
      </c>
      <c r="Z51" s="9">
        <f>A129185174C_Latest</f>
        <v>21.2</v>
      </c>
      <c r="AA51" s="9">
        <f>A129185294W_Latest</f>
        <v>4.2990000000000004</v>
      </c>
      <c r="AB51" s="9">
        <f>A129184642L_Latest</f>
        <v>48.676000000000002</v>
      </c>
      <c r="AC51" s="9">
        <f>A129184598R_Latest</f>
        <v>40.353999999999999</v>
      </c>
      <c r="AD51" s="9">
        <f>A129184718W_Latest</f>
        <v>8.3219999999999992</v>
      </c>
      <c r="AE51" s="53"/>
      <c r="AF51" s="53"/>
      <c r="AG51" s="53"/>
      <c r="AH51" s="53"/>
      <c r="AI51" s="53"/>
      <c r="AJ51" s="53"/>
      <c r="AK51" s="53"/>
    </row>
    <row r="52" spans="1:37" hidden="1">
      <c r="A52" s="39"/>
      <c r="B52" s="56" t="s">
        <v>721</v>
      </c>
      <c r="C52" s="49">
        <v>3</v>
      </c>
      <c r="D52" s="9">
        <f>A129185842X_Latest</f>
        <v>1203.662</v>
      </c>
      <c r="E52" s="9">
        <f>A129185806R_Latest</f>
        <v>1053.7719999999999</v>
      </c>
      <c r="F52" s="9">
        <f>A129185742R_Latest</f>
        <v>149.88999999999999</v>
      </c>
      <c r="G52" s="9">
        <f>A129185410V_Latest</f>
        <v>389.47199999999998</v>
      </c>
      <c r="H52" s="9">
        <f>A129185374W_Latest</f>
        <v>341.17200000000003</v>
      </c>
      <c r="I52" s="9">
        <f>A129185310K_Latest</f>
        <v>48.3</v>
      </c>
      <c r="J52" s="9">
        <f>A129184834F_Latest</f>
        <v>308.34500000000003</v>
      </c>
      <c r="K52" s="9">
        <f>A129184798J_Latest</f>
        <v>279.81200000000001</v>
      </c>
      <c r="L52" s="9">
        <f>A129184734W_Latest</f>
        <v>28.533000000000001</v>
      </c>
      <c r="M52" s="9">
        <f>A129185554F_Latest</f>
        <v>245.52699999999999</v>
      </c>
      <c r="N52" s="9">
        <f>A129185518W_Latest</f>
        <v>207.15</v>
      </c>
      <c r="O52" s="9">
        <f>A129185454W_Latest</f>
        <v>38.375999999999998</v>
      </c>
      <c r="P52" s="9">
        <f>A129185698T_Latest</f>
        <v>73.647000000000006</v>
      </c>
      <c r="Q52" s="9">
        <f>A129185662R_Latest</f>
        <v>63.171999999999997</v>
      </c>
      <c r="R52" s="9">
        <f>A129185598J_Latest</f>
        <v>10.475</v>
      </c>
      <c r="S52" s="9">
        <f>A129184978T_Latest</f>
        <v>129.78</v>
      </c>
      <c r="T52" s="9">
        <f>A129184942R_Latest</f>
        <v>114.218</v>
      </c>
      <c r="U52" s="9">
        <f>A129184878J_Latest</f>
        <v>15.561999999999999</v>
      </c>
      <c r="V52" s="9">
        <f>A129185122A_Latest</f>
        <v>22.934999999999999</v>
      </c>
      <c r="W52" s="9">
        <f>A129185086C_Latest</f>
        <v>18.675000000000001</v>
      </c>
      <c r="X52" s="9">
        <f>A129185022T_Latest</f>
        <v>4.26</v>
      </c>
      <c r="Y52" s="9">
        <f>A129185266L_Latest</f>
        <v>12.709</v>
      </c>
      <c r="Z52" s="9">
        <f>A129185230K_Latest</f>
        <v>10.585000000000001</v>
      </c>
      <c r="AA52" s="9">
        <f>A129185166C_Latest</f>
        <v>2.1230000000000002</v>
      </c>
      <c r="AB52" s="9">
        <f>A129184690F_Latest</f>
        <v>21.248000000000001</v>
      </c>
      <c r="AC52" s="9">
        <f>A129184654W_Latest</f>
        <v>18.988</v>
      </c>
      <c r="AD52" s="9">
        <f>A129184590W_Latest</f>
        <v>2.2599999999999998</v>
      </c>
      <c r="AE52" s="53"/>
      <c r="AF52" s="53"/>
      <c r="AG52" s="53"/>
      <c r="AH52" s="53"/>
      <c r="AI52" s="53"/>
      <c r="AJ52" s="53"/>
      <c r="AK52" s="53"/>
    </row>
    <row r="53" spans="1:37" hidden="1">
      <c r="A53" s="39"/>
      <c r="B53" s="56" t="s">
        <v>722</v>
      </c>
      <c r="C53" s="49">
        <v>4</v>
      </c>
      <c r="D53" s="9">
        <f>A129185846J_Latest</f>
        <v>1260.3389999999999</v>
      </c>
      <c r="E53" s="9">
        <f>A129185754X_Latest</f>
        <v>1010.902</v>
      </c>
      <c r="F53" s="9">
        <f>A129185830R_Latest</f>
        <v>249.43700000000001</v>
      </c>
      <c r="G53" s="9">
        <f>A129185414C_Latest</f>
        <v>394.50099999999998</v>
      </c>
      <c r="H53" s="9">
        <f>A129185322V_Latest</f>
        <v>321.166</v>
      </c>
      <c r="I53" s="9">
        <f>A129185398R_Latest</f>
        <v>73.334999999999994</v>
      </c>
      <c r="J53" s="9">
        <f>A129184838R_Latest</f>
        <v>325.584</v>
      </c>
      <c r="K53" s="9">
        <f>A129184746F_Latest</f>
        <v>272.38099999999997</v>
      </c>
      <c r="L53" s="9">
        <f>A129184822W_Latest</f>
        <v>53.204000000000001</v>
      </c>
      <c r="M53" s="9">
        <f>A129185558R_Latest</f>
        <v>258.60199999999998</v>
      </c>
      <c r="N53" s="9">
        <f>A129185466F_Latest</f>
        <v>202.26599999999999</v>
      </c>
      <c r="O53" s="9">
        <f>A129185542W_Latest</f>
        <v>56.335999999999999</v>
      </c>
      <c r="P53" s="9">
        <f>A129185702W_Latest</f>
        <v>83.605999999999995</v>
      </c>
      <c r="Q53" s="9">
        <f>A129185610L_Latest</f>
        <v>63.66</v>
      </c>
      <c r="R53" s="9">
        <f>A129185686J_Latest</f>
        <v>19.945</v>
      </c>
      <c r="S53" s="9">
        <f>A129184982J_Latest</f>
        <v>138.334</v>
      </c>
      <c r="T53" s="9">
        <f>A129184890X_Latest</f>
        <v>105.64700000000001</v>
      </c>
      <c r="U53" s="9">
        <f>A129184966J_Latest</f>
        <v>32.686999999999998</v>
      </c>
      <c r="V53" s="9">
        <f>A129185126K_Latest</f>
        <v>24.417999999999999</v>
      </c>
      <c r="W53" s="9">
        <f>A129185034A_Latest</f>
        <v>16.715</v>
      </c>
      <c r="X53" s="9">
        <f>A129185110T_Latest</f>
        <v>7.7030000000000003</v>
      </c>
      <c r="Y53" s="9">
        <f>A129185270C_Latest</f>
        <v>11.928000000000001</v>
      </c>
      <c r="Z53" s="9">
        <f>A129185178L_Latest</f>
        <v>10.026</v>
      </c>
      <c r="AA53" s="9">
        <f>A129185254C_Latest</f>
        <v>1.9019999999999999</v>
      </c>
      <c r="AB53" s="9">
        <f>A129184694R_Latest</f>
        <v>23.366</v>
      </c>
      <c r="AC53" s="9">
        <f>A129184602V_Latest</f>
        <v>19.041</v>
      </c>
      <c r="AD53" s="9">
        <f>A129184678R_Latest</f>
        <v>4.3259999999999996</v>
      </c>
      <c r="AE53" s="18"/>
      <c r="AF53" s="18"/>
      <c r="AG53" s="18"/>
      <c r="AH53" s="18"/>
      <c r="AI53" s="18"/>
      <c r="AJ53" s="18"/>
      <c r="AK53" s="18"/>
    </row>
    <row r="54" spans="1:37" hidden="1">
      <c r="A54" s="39"/>
      <c r="B54" s="56" t="s">
        <v>723</v>
      </c>
      <c r="C54" s="49">
        <v>5</v>
      </c>
      <c r="D54" s="9">
        <f>A129185798A_Latest</f>
        <v>1233.0519999999999</v>
      </c>
      <c r="E54" s="9">
        <f>A129185810F_Latest</f>
        <v>941.07500000000005</v>
      </c>
      <c r="F54" s="9">
        <f>A129185834X_Latest</f>
        <v>291.97699999999998</v>
      </c>
      <c r="G54" s="9">
        <f>A129185366W_Latest</f>
        <v>398.96199999999999</v>
      </c>
      <c r="H54" s="9">
        <f>A129185378F_Latest</f>
        <v>303.01</v>
      </c>
      <c r="I54" s="9">
        <f>A129185402V_Latest</f>
        <v>95.953000000000003</v>
      </c>
      <c r="J54" s="9">
        <f>A129184790R_Latest</f>
        <v>301.19400000000002</v>
      </c>
      <c r="K54" s="9">
        <f>A129184802L_Latest</f>
        <v>231.49100000000001</v>
      </c>
      <c r="L54" s="9">
        <f>A129184826F_Latest</f>
        <v>69.703000000000003</v>
      </c>
      <c r="M54" s="9">
        <f>A129185510C_Latest</f>
        <v>260.76</v>
      </c>
      <c r="N54" s="9">
        <f>A129185522L_Latest</f>
        <v>195.785</v>
      </c>
      <c r="O54" s="9">
        <f>A129185546F_Latest</f>
        <v>64.974999999999994</v>
      </c>
      <c r="P54" s="9">
        <f>A129185654R_Latest</f>
        <v>80.302000000000007</v>
      </c>
      <c r="Q54" s="9">
        <f>A129185666X_Latest</f>
        <v>59.011000000000003</v>
      </c>
      <c r="R54" s="9">
        <f>A129185690X_Latest</f>
        <v>21.291</v>
      </c>
      <c r="S54" s="9">
        <f>A129184934R_Latest</f>
        <v>133.316</v>
      </c>
      <c r="T54" s="9">
        <f>A129184946X_Latest</f>
        <v>106.935</v>
      </c>
      <c r="U54" s="9">
        <f>A129184970X_Latest</f>
        <v>26.381</v>
      </c>
      <c r="V54" s="9">
        <f>A129185078C_Latest</f>
        <v>25.222999999999999</v>
      </c>
      <c r="W54" s="9">
        <f>A129185090V_Latest</f>
        <v>17.367000000000001</v>
      </c>
      <c r="X54" s="9">
        <f>A129185114A_Latest</f>
        <v>7.8570000000000002</v>
      </c>
      <c r="Y54" s="9">
        <f>A129185222K_Latest</f>
        <v>11.911</v>
      </c>
      <c r="Z54" s="9">
        <f>A129185234V_Latest</f>
        <v>10.358000000000001</v>
      </c>
      <c r="AA54" s="9">
        <f>A129185258L_Latest</f>
        <v>1.5529999999999999</v>
      </c>
      <c r="AB54" s="9">
        <f>A129184646W_Latest</f>
        <v>21.382000000000001</v>
      </c>
      <c r="AC54" s="9">
        <f>A129184658F_Latest</f>
        <v>17.117999999999999</v>
      </c>
      <c r="AD54" s="9">
        <f>A129184682F_Latest</f>
        <v>4.2640000000000002</v>
      </c>
      <c r="AE54" s="53"/>
      <c r="AF54" s="53"/>
      <c r="AG54" s="53"/>
      <c r="AH54" s="53"/>
      <c r="AI54" s="53"/>
      <c r="AJ54" s="53"/>
      <c r="AK54" s="53"/>
    </row>
    <row r="55" spans="1:37" hidden="1">
      <c r="A55" s="39"/>
      <c r="B55" s="55" t="s">
        <v>724</v>
      </c>
      <c r="C55" s="49">
        <v>6</v>
      </c>
      <c r="D55" s="9">
        <f>A129185802F_Latest</f>
        <v>1069.55</v>
      </c>
      <c r="E55" s="9">
        <f>A129185814R_Latest</f>
        <v>846.654</v>
      </c>
      <c r="F55" s="9">
        <f>A129185762X_Latest</f>
        <v>222.89500000000001</v>
      </c>
      <c r="G55" s="9">
        <f>A129185370L_Latest</f>
        <v>342.541</v>
      </c>
      <c r="H55" s="9">
        <f>A129185382W_Latest</f>
        <v>272.36700000000002</v>
      </c>
      <c r="I55" s="9">
        <f>A129185330V_Latest</f>
        <v>70.174000000000007</v>
      </c>
      <c r="J55" s="9">
        <f>A129184794X_Latest</f>
        <v>296.07600000000002</v>
      </c>
      <c r="K55" s="9">
        <f>A129184806W_Latest</f>
        <v>239.97</v>
      </c>
      <c r="L55" s="9">
        <f>A129184754F_Latest</f>
        <v>56.106000000000002</v>
      </c>
      <c r="M55" s="9">
        <f>A129185514L_Latest</f>
        <v>202.66499999999999</v>
      </c>
      <c r="N55" s="9">
        <f>A129185526W_Latest</f>
        <v>161.238</v>
      </c>
      <c r="O55" s="9">
        <f>A129185474F_Latest</f>
        <v>41.427</v>
      </c>
      <c r="P55" s="9">
        <f>A129185658X_Latest</f>
        <v>74.58</v>
      </c>
      <c r="Q55" s="9">
        <f>A129185670R_Latest</f>
        <v>55.643999999999998</v>
      </c>
      <c r="R55" s="9">
        <f>A129185618F_Latest</f>
        <v>18.936</v>
      </c>
      <c r="S55" s="9">
        <f>A129184938X_Latest</f>
        <v>109.88800000000001</v>
      </c>
      <c r="T55" s="9">
        <f>A129184950R_Latest</f>
        <v>83.343000000000004</v>
      </c>
      <c r="U55" s="9">
        <f>A129184898T_Latest</f>
        <v>26.545000000000002</v>
      </c>
      <c r="V55" s="9">
        <f>A129185082V_Latest</f>
        <v>18.907</v>
      </c>
      <c r="W55" s="9">
        <f>A129185094C_Latest</f>
        <v>13.468999999999999</v>
      </c>
      <c r="X55" s="9">
        <f>A129185042A_Latest</f>
        <v>5.4379999999999997</v>
      </c>
      <c r="Y55" s="9">
        <f>A129185226V_Latest</f>
        <v>8.3870000000000005</v>
      </c>
      <c r="Z55" s="9">
        <f>A129185238C_Latest</f>
        <v>6.9370000000000003</v>
      </c>
      <c r="AA55" s="9">
        <f>A129185186L_Latest</f>
        <v>1.45</v>
      </c>
      <c r="AB55" s="9">
        <f>A129184650L_Latest</f>
        <v>16.506</v>
      </c>
      <c r="AC55" s="9">
        <f>A129184662W_Latest</f>
        <v>13.686999999999999</v>
      </c>
      <c r="AD55" s="9">
        <f>A129184610V_Latest</f>
        <v>2.819</v>
      </c>
      <c r="AE55" s="53"/>
      <c r="AF55" s="53"/>
      <c r="AG55" s="53"/>
      <c r="AH55" s="53"/>
      <c r="AI55" s="53"/>
      <c r="AJ55" s="53"/>
      <c r="AK55" s="53"/>
    </row>
    <row r="56" spans="1:37" hidden="1">
      <c r="A56" s="39"/>
      <c r="B56" s="42"/>
      <c r="C56" s="49">
        <v>7</v>
      </c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53"/>
      <c r="AF56" s="53"/>
      <c r="AG56" s="53"/>
      <c r="AH56" s="53"/>
      <c r="AI56" s="53"/>
      <c r="AJ56" s="53"/>
      <c r="AK56" s="53"/>
    </row>
    <row r="57" spans="1:37" hidden="1">
      <c r="A57" s="39"/>
      <c r="B57" s="57" t="s">
        <v>713</v>
      </c>
      <c r="C57" s="49">
        <v>8</v>
      </c>
      <c r="D57" s="9">
        <f>A129185822R_Latest</f>
        <v>6165.6530000000002</v>
      </c>
      <c r="E57" s="9">
        <f>A129185866T_Latest</f>
        <v>5029.3580000000002</v>
      </c>
      <c r="F57" s="9">
        <f>A129185746X_Latest</f>
        <v>1136.296</v>
      </c>
      <c r="G57" s="9">
        <f>A129185390W_Latest</f>
        <v>1973.6030000000001</v>
      </c>
      <c r="H57" s="9">
        <f>A129185434L_Latest</f>
        <v>1626.501</v>
      </c>
      <c r="I57" s="9">
        <f>A129185314V_Latest</f>
        <v>347.101</v>
      </c>
      <c r="J57" s="9">
        <f>A129184814W_Latest</f>
        <v>1594.759</v>
      </c>
      <c r="K57" s="9">
        <f>A129184858X_Latest</f>
        <v>1328.7439999999999</v>
      </c>
      <c r="L57" s="9">
        <f>A129184738F_Latest</f>
        <v>266.01499999999999</v>
      </c>
      <c r="M57" s="9">
        <f>A129185534W_Latest</f>
        <v>1253.278</v>
      </c>
      <c r="N57" s="9">
        <f>A129185578X_Latest</f>
        <v>999.30700000000002</v>
      </c>
      <c r="O57" s="9">
        <f>A129185458F_Latest</f>
        <v>253.97</v>
      </c>
      <c r="P57" s="9">
        <f>A129185678J_Latest</f>
        <v>407.00599999999997</v>
      </c>
      <c r="Q57" s="9">
        <f>A129185722F_Latest</f>
        <v>317.82499999999999</v>
      </c>
      <c r="R57" s="9">
        <f>A129185602L_Latest</f>
        <v>89.180999999999997</v>
      </c>
      <c r="S57" s="9">
        <f>A129184958J_Latest</f>
        <v>661.245</v>
      </c>
      <c r="T57" s="9">
        <f>A129185002J_Latest</f>
        <v>537.49699999999996</v>
      </c>
      <c r="U57" s="9">
        <f>A129184882X_Latest</f>
        <v>123.748</v>
      </c>
      <c r="V57" s="9">
        <f>A129185102T_Latest</f>
        <v>117.053</v>
      </c>
      <c r="W57" s="9">
        <f>A129185146V_Latest</f>
        <v>86.037000000000006</v>
      </c>
      <c r="X57" s="9">
        <f>A129185026A_Latest</f>
        <v>31.015999999999998</v>
      </c>
      <c r="Y57" s="9">
        <f>A129185246C_Latest</f>
        <v>55.387999999999998</v>
      </c>
      <c r="Z57" s="9">
        <f>A129185290L_Latest</f>
        <v>47.148000000000003</v>
      </c>
      <c r="AA57" s="9">
        <f>A129185170V_Latest</f>
        <v>8.24</v>
      </c>
      <c r="AB57" s="9">
        <f>A129184670W_Latest</f>
        <v>103.322</v>
      </c>
      <c r="AC57" s="9">
        <f>A129184714L_Latest</f>
        <v>86.299000000000007</v>
      </c>
      <c r="AD57" s="9">
        <f>A129184594F_Latest</f>
        <v>17.024000000000001</v>
      </c>
      <c r="AE57" s="18"/>
      <c r="AF57" s="18"/>
      <c r="AG57" s="18"/>
      <c r="AH57" s="18"/>
      <c r="AI57" s="18"/>
      <c r="AJ57" s="18"/>
      <c r="AK57" s="18"/>
    </row>
    <row r="58" spans="1:37" hidden="1">
      <c r="A58" s="39"/>
      <c r="B58" s="55" t="s">
        <v>714</v>
      </c>
      <c r="C58" s="49">
        <v>9</v>
      </c>
      <c r="D58" s="9">
        <f>A129185770X_Latest</f>
        <v>4768.9579999999996</v>
      </c>
      <c r="E58" s="9">
        <f>A129185734R_Latest</f>
        <v>3901.6489999999999</v>
      </c>
      <c r="F58" s="9">
        <f>A129185782J_Latest</f>
        <v>867.30899999999997</v>
      </c>
      <c r="G58" s="9">
        <f>A129185338L_Latest</f>
        <v>1520.3869999999999</v>
      </c>
      <c r="H58" s="9">
        <f>A129185302K_Latest</f>
        <v>1255.7439999999999</v>
      </c>
      <c r="I58" s="9">
        <f>A129185350C_Latest</f>
        <v>264.64299999999997</v>
      </c>
      <c r="J58" s="9">
        <f>A129184762F_Latest</f>
        <v>1198.5809999999999</v>
      </c>
      <c r="K58" s="9">
        <f>A129184726W_Latest</f>
        <v>1003.26</v>
      </c>
      <c r="L58" s="9">
        <f>A129184774R_Latest</f>
        <v>195.321</v>
      </c>
      <c r="M58" s="9">
        <f>A129185482F_Latest</f>
        <v>998.37</v>
      </c>
      <c r="N58" s="9">
        <f>A129185446W_Latest</f>
        <v>794.81799999999998</v>
      </c>
      <c r="O58" s="9">
        <f>A129185494R_Latest</f>
        <v>203.55199999999999</v>
      </c>
      <c r="P58" s="9">
        <f>A129185626F_Latest</f>
        <v>308.73200000000003</v>
      </c>
      <c r="Q58" s="9">
        <f>A129185590R_Latest</f>
        <v>241.309</v>
      </c>
      <c r="R58" s="9">
        <f>A129185638R_Latest</f>
        <v>67.423000000000002</v>
      </c>
      <c r="S58" s="9">
        <f>A129184906F_Latest</f>
        <v>521.99300000000005</v>
      </c>
      <c r="T58" s="9">
        <f>A129184870R_Latest</f>
        <v>430.642</v>
      </c>
      <c r="U58" s="9">
        <f>A129184918R_Latest</f>
        <v>91.350999999999999</v>
      </c>
      <c r="V58" s="9">
        <f>A129185050A_Latest</f>
        <v>92.59</v>
      </c>
      <c r="W58" s="9">
        <f>A129185014T_Latest</f>
        <v>68.353999999999999</v>
      </c>
      <c r="X58" s="9">
        <f>A129185062K_Latest</f>
        <v>24.236000000000001</v>
      </c>
      <c r="Y58" s="9">
        <f>A129185194L_Latest</f>
        <v>45.813000000000002</v>
      </c>
      <c r="Z58" s="9">
        <f>A129185158C_Latest</f>
        <v>39.073</v>
      </c>
      <c r="AA58" s="9">
        <f>A129185206K_Latest</f>
        <v>6.74</v>
      </c>
      <c r="AB58" s="9">
        <f>A129184618L_Latest</f>
        <v>82.492000000000004</v>
      </c>
      <c r="AC58" s="9">
        <f>A129184582W_Latest</f>
        <v>68.447999999999993</v>
      </c>
      <c r="AD58" s="9">
        <f>A129184630C_Latest</f>
        <v>14.044</v>
      </c>
      <c r="AE58" s="53"/>
      <c r="AF58" s="53"/>
      <c r="AG58" s="53"/>
      <c r="AH58" s="53"/>
      <c r="AI58" s="53"/>
      <c r="AJ58" s="53"/>
      <c r="AK58" s="53"/>
    </row>
    <row r="59" spans="1:37" hidden="1">
      <c r="A59" s="39"/>
      <c r="B59" s="56" t="s">
        <v>715</v>
      </c>
      <c r="C59" s="49">
        <v>10</v>
      </c>
      <c r="D59" s="9">
        <f>A129185850X_Latest</f>
        <v>1516.73</v>
      </c>
      <c r="E59" s="9">
        <f>A129185854J_Latest</f>
        <v>1340.703</v>
      </c>
      <c r="F59" s="9">
        <f>A129185758J_Latest</f>
        <v>176.02699999999999</v>
      </c>
      <c r="G59" s="9">
        <f>A129185418L_Latest</f>
        <v>492.06099999999998</v>
      </c>
      <c r="H59" s="9">
        <f>A129185422C_Latest</f>
        <v>437.70299999999997</v>
      </c>
      <c r="I59" s="9">
        <f>A129185326C_Latest</f>
        <v>54.357999999999997</v>
      </c>
      <c r="J59" s="9">
        <f>A129184842F_Latest</f>
        <v>377.548</v>
      </c>
      <c r="K59" s="9">
        <f>A129184846R_Latest</f>
        <v>345.49299999999999</v>
      </c>
      <c r="L59" s="9">
        <f>A129184750W_Latest</f>
        <v>32.055</v>
      </c>
      <c r="M59" s="9">
        <f>A129185562F_Latest</f>
        <v>311.99799999999999</v>
      </c>
      <c r="N59" s="9">
        <f>A129185566R_Latest</f>
        <v>264.78100000000001</v>
      </c>
      <c r="O59" s="9">
        <f>A129185470W_Latest</f>
        <v>47.216999999999999</v>
      </c>
      <c r="P59" s="9">
        <f>A129185706F_Latest</f>
        <v>95.885999999999996</v>
      </c>
      <c r="Q59" s="9">
        <f>A129185710W_Latest</f>
        <v>82.314999999999998</v>
      </c>
      <c r="R59" s="9">
        <f>A129185614W_Latest</f>
        <v>13.571</v>
      </c>
      <c r="S59" s="9">
        <f>A129184986T_Latest</f>
        <v>169.102</v>
      </c>
      <c r="T59" s="9">
        <f>A129184990J_Latest</f>
        <v>150.904</v>
      </c>
      <c r="U59" s="9">
        <f>A129184894J_Latest</f>
        <v>18.198</v>
      </c>
      <c r="V59" s="9">
        <f>A129185130A_Latest</f>
        <v>28.527999999999999</v>
      </c>
      <c r="W59" s="9">
        <f>A129185134K_Latest</f>
        <v>23.736000000000001</v>
      </c>
      <c r="X59" s="9">
        <f>A129185038K_Latest</f>
        <v>4.7919999999999998</v>
      </c>
      <c r="Y59" s="9">
        <f>A129185274L_Latest</f>
        <v>15.162000000000001</v>
      </c>
      <c r="Z59" s="9">
        <f>A129185278W_Latest</f>
        <v>12.634</v>
      </c>
      <c r="AA59" s="9">
        <f>A129185182C_Latest</f>
        <v>2.528</v>
      </c>
      <c r="AB59" s="9">
        <f>A129184698X_Latest</f>
        <v>26.443999999999999</v>
      </c>
      <c r="AC59" s="9">
        <f>A129184702C_Latest</f>
        <v>23.135000000000002</v>
      </c>
      <c r="AD59" s="9">
        <f>A129184606C_Latest</f>
        <v>3.3090000000000002</v>
      </c>
      <c r="AE59" s="18"/>
      <c r="AF59" s="18"/>
      <c r="AG59" s="18"/>
      <c r="AH59" s="18"/>
      <c r="AI59" s="18"/>
      <c r="AJ59" s="18"/>
      <c r="AK59" s="18"/>
    </row>
    <row r="60" spans="1:37" hidden="1">
      <c r="A60" s="39"/>
      <c r="B60" s="56" t="s">
        <v>716</v>
      </c>
      <c r="C60" s="49">
        <v>11</v>
      </c>
      <c r="D60" s="9">
        <f>A129185826X_Latest</f>
        <v>1628.644</v>
      </c>
      <c r="E60" s="9">
        <f>A129185858T_Latest</f>
        <v>1318.7629999999999</v>
      </c>
      <c r="F60" s="9">
        <f>A129185786T_Latest</f>
        <v>309.88200000000001</v>
      </c>
      <c r="G60" s="9">
        <f>A129185394F_Latest</f>
        <v>515.19200000000001</v>
      </c>
      <c r="H60" s="9">
        <f>A129185426L_Latest</f>
        <v>424.96</v>
      </c>
      <c r="I60" s="9">
        <f>A129185354L_Latest</f>
        <v>90.231999999999999</v>
      </c>
      <c r="J60" s="9">
        <f>A129184818F_Latest</f>
        <v>417.154</v>
      </c>
      <c r="K60" s="9">
        <f>A129184850F_Latest</f>
        <v>348.798</v>
      </c>
      <c r="L60" s="9">
        <f>A129184778X_Latest</f>
        <v>68.355999999999995</v>
      </c>
      <c r="M60" s="9">
        <f>A129185538F_Latest</f>
        <v>336.21499999999997</v>
      </c>
      <c r="N60" s="9">
        <f>A129185570F_Latest</f>
        <v>266.94900000000001</v>
      </c>
      <c r="O60" s="9">
        <f>A129185498X_Latest</f>
        <v>69.265000000000001</v>
      </c>
      <c r="P60" s="9">
        <f>A129185682X_Latest</f>
        <v>105.373</v>
      </c>
      <c r="Q60" s="9">
        <f>A129185714F_Latest</f>
        <v>80.563000000000002</v>
      </c>
      <c r="R60" s="9">
        <f>A129185642F_Latest</f>
        <v>24.81</v>
      </c>
      <c r="S60" s="9">
        <f>A129184962X_Latest</f>
        <v>179.35400000000001</v>
      </c>
      <c r="T60" s="9">
        <f>A129184994T_Latest</f>
        <v>140.09200000000001</v>
      </c>
      <c r="U60" s="9">
        <f>A129184922F_Latest</f>
        <v>39.262</v>
      </c>
      <c r="V60" s="9">
        <f>A129185106A_Latest</f>
        <v>31.164999999999999</v>
      </c>
      <c r="W60" s="9">
        <f>A129185138V_Latest</f>
        <v>21.24</v>
      </c>
      <c r="X60" s="9">
        <f>A129185066V_Latest</f>
        <v>9.9250000000000007</v>
      </c>
      <c r="Y60" s="9">
        <f>A129185250V_Latest</f>
        <v>15.273</v>
      </c>
      <c r="Z60" s="9">
        <f>A129185282L_Latest</f>
        <v>13.189</v>
      </c>
      <c r="AA60" s="9">
        <f>A129185210A_Latest</f>
        <v>2.0840000000000001</v>
      </c>
      <c r="AB60" s="9">
        <f>A129184674F_Latest</f>
        <v>28.919</v>
      </c>
      <c r="AC60" s="9">
        <f>A129184706L_Latest</f>
        <v>22.972000000000001</v>
      </c>
      <c r="AD60" s="9">
        <f>A129184634L_Latest</f>
        <v>5.9470000000000001</v>
      </c>
      <c r="AE60" s="53"/>
      <c r="AF60" s="53"/>
      <c r="AG60" s="53"/>
      <c r="AH60" s="53"/>
      <c r="AI60" s="53"/>
      <c r="AJ60" s="53"/>
      <c r="AK60" s="53"/>
    </row>
    <row r="61" spans="1:37" hidden="1">
      <c r="A61" s="39"/>
      <c r="B61" s="56" t="s">
        <v>717</v>
      </c>
      <c r="C61" s="49">
        <v>12</v>
      </c>
      <c r="D61" s="9">
        <f>A129185862J_Latest</f>
        <v>1623.5840000000001</v>
      </c>
      <c r="E61" s="9">
        <f>A129185738X_Latest</f>
        <v>1242.184</v>
      </c>
      <c r="F61" s="9">
        <f>A129185766J_Latest</f>
        <v>381.40100000000001</v>
      </c>
      <c r="G61" s="9">
        <f>A129185430C_Latest</f>
        <v>513.13400000000001</v>
      </c>
      <c r="H61" s="9">
        <f>A129185306V_Latest</f>
        <v>393.08100000000002</v>
      </c>
      <c r="I61" s="9">
        <f>A129185334C_Latest</f>
        <v>120.053</v>
      </c>
      <c r="J61" s="9">
        <f>A129184854R_Latest</f>
        <v>403.87900000000002</v>
      </c>
      <c r="K61" s="9">
        <f>A129184730L_Latest</f>
        <v>308.97000000000003</v>
      </c>
      <c r="L61" s="9">
        <f>A129184758R_Latest</f>
        <v>94.909000000000006</v>
      </c>
      <c r="M61" s="9">
        <f>A129185574R_Latest</f>
        <v>350.15800000000002</v>
      </c>
      <c r="N61" s="9">
        <f>A129185450L_Latest</f>
        <v>263.08800000000002</v>
      </c>
      <c r="O61" s="9">
        <f>A129185478R_Latest</f>
        <v>87.07</v>
      </c>
      <c r="P61" s="9">
        <f>A129185718R_Latest</f>
        <v>107.473</v>
      </c>
      <c r="Q61" s="9">
        <f>A129185594X_Latest</f>
        <v>78.430000000000007</v>
      </c>
      <c r="R61" s="9">
        <f>A129185622W_Latest</f>
        <v>29.042999999999999</v>
      </c>
      <c r="S61" s="9">
        <f>A129184998A_Latest</f>
        <v>173.53700000000001</v>
      </c>
      <c r="T61" s="9">
        <f>A129184874X_Latest</f>
        <v>139.64599999999999</v>
      </c>
      <c r="U61" s="9">
        <f>A129184902W_Latest</f>
        <v>33.890999999999998</v>
      </c>
      <c r="V61" s="9">
        <f>A129185142K_Latest</f>
        <v>32.896999999999998</v>
      </c>
      <c r="W61" s="9">
        <f>A129185018A_Latest</f>
        <v>23.378</v>
      </c>
      <c r="X61" s="9">
        <f>A129185046K_Latest</f>
        <v>9.5190000000000001</v>
      </c>
      <c r="Y61" s="9">
        <f>A129185286W_Latest</f>
        <v>15.378</v>
      </c>
      <c r="Z61" s="9">
        <f>A129185162V_Latest</f>
        <v>13.25</v>
      </c>
      <c r="AA61" s="9">
        <f>A129185190C_Latest</f>
        <v>2.1280000000000001</v>
      </c>
      <c r="AB61" s="9">
        <f>A129184710C_Latest</f>
        <v>27.129000000000001</v>
      </c>
      <c r="AC61" s="9">
        <f>A129184586F_Latest</f>
        <v>22.34</v>
      </c>
      <c r="AD61" s="9">
        <f>A129184614C_Latest</f>
        <v>4.7889999999999997</v>
      </c>
    </row>
    <row r="62" spans="1:37" hidden="1">
      <c r="A62" s="39"/>
      <c r="B62" s="55" t="s">
        <v>718</v>
      </c>
      <c r="C62" s="49">
        <v>13</v>
      </c>
      <c r="D62" s="9">
        <f>A129185774J_Latest</f>
        <v>1396.6949999999999</v>
      </c>
      <c r="E62" s="9">
        <f>A129185778T_Latest</f>
        <v>1127.7090000000001</v>
      </c>
      <c r="F62" s="9">
        <f>A129185790J_Latest</f>
        <v>268.98599999999999</v>
      </c>
      <c r="G62" s="9">
        <f>A129185342C_Latest</f>
        <v>453.21600000000001</v>
      </c>
      <c r="H62" s="9">
        <f>A129185346L_Latest</f>
        <v>370.75700000000001</v>
      </c>
      <c r="I62" s="9">
        <f>A129185358W_Latest</f>
        <v>82.459000000000003</v>
      </c>
      <c r="J62" s="9">
        <f>A129184766R_Latest</f>
        <v>396.178</v>
      </c>
      <c r="K62" s="9">
        <f>A129184770F_Latest</f>
        <v>325.48399999999998</v>
      </c>
      <c r="L62" s="9">
        <f>A129184782R_Latest</f>
        <v>70.694000000000003</v>
      </c>
      <c r="M62" s="9">
        <f>A129185486R_Latest</f>
        <v>254.90700000000001</v>
      </c>
      <c r="N62" s="9">
        <f>A129185490F_Latest</f>
        <v>204.489</v>
      </c>
      <c r="O62" s="9">
        <f>A129185502C_Latest</f>
        <v>50.418999999999997</v>
      </c>
      <c r="P62" s="9">
        <f>A129185630W_Latest</f>
        <v>98.274000000000001</v>
      </c>
      <c r="Q62" s="9">
        <f>A129185634F_Latest</f>
        <v>76.516000000000005</v>
      </c>
      <c r="R62" s="9">
        <f>A129185646R_Latest</f>
        <v>21.757999999999999</v>
      </c>
      <c r="S62" s="9">
        <f>A129184910W_Latest</f>
        <v>139.25200000000001</v>
      </c>
      <c r="T62" s="9">
        <f>A129184914F_Latest</f>
        <v>106.855</v>
      </c>
      <c r="U62" s="9">
        <f>A129184926R_Latest</f>
        <v>32.396000000000001</v>
      </c>
      <c r="V62" s="9">
        <f>A129185054K_Latest</f>
        <v>24.463000000000001</v>
      </c>
      <c r="W62" s="9">
        <f>A129185058V_Latest</f>
        <v>17.681999999999999</v>
      </c>
      <c r="X62" s="9">
        <f>A129185070K_Latest</f>
        <v>6.7809999999999997</v>
      </c>
      <c r="Y62" s="9">
        <f>A129185198W_Latest</f>
        <v>9.5749999999999993</v>
      </c>
      <c r="Z62" s="9">
        <f>A129185202A_Latest</f>
        <v>8.0749999999999993</v>
      </c>
      <c r="AA62" s="9">
        <f>A129185214K_Latest</f>
        <v>1.5009999999999999</v>
      </c>
      <c r="AB62" s="9">
        <f>A129184622C_Latest</f>
        <v>20.83</v>
      </c>
      <c r="AC62" s="9">
        <f>A129184626L_Latest</f>
        <v>17.850999999999999</v>
      </c>
      <c r="AD62" s="9">
        <f>A129184638W_Latest</f>
        <v>2.98</v>
      </c>
    </row>
    <row r="63" spans="1:37" hidden="1">
      <c r="A63" s="39"/>
    </row>
    <row r="64" spans="1:37" hidden="1">
      <c r="A64" s="39"/>
      <c r="D64" s="49">
        <v>1</v>
      </c>
      <c r="E64" s="49">
        <v>2</v>
      </c>
      <c r="F64" s="49">
        <v>3</v>
      </c>
      <c r="G64" s="49">
        <v>4</v>
      </c>
      <c r="H64" s="49">
        <v>5</v>
      </c>
      <c r="I64" s="49">
        <v>6</v>
      </c>
      <c r="J64" s="49">
        <v>7</v>
      </c>
      <c r="K64" s="49">
        <v>8</v>
      </c>
      <c r="L64" s="49">
        <v>9</v>
      </c>
      <c r="M64" s="49">
        <v>10</v>
      </c>
      <c r="N64" s="49">
        <v>11</v>
      </c>
      <c r="O64" s="49">
        <v>12</v>
      </c>
      <c r="P64" s="49">
        <v>13</v>
      </c>
      <c r="Q64" s="49">
        <v>14</v>
      </c>
      <c r="R64" s="49">
        <v>15</v>
      </c>
      <c r="S64" s="49">
        <v>16</v>
      </c>
      <c r="T64" s="49">
        <v>17</v>
      </c>
      <c r="U64" s="49">
        <v>18</v>
      </c>
      <c r="V64" s="49">
        <v>19</v>
      </c>
      <c r="W64" s="49">
        <v>20</v>
      </c>
      <c r="X64" s="49">
        <v>21</v>
      </c>
      <c r="Y64" s="49">
        <v>22</v>
      </c>
      <c r="Z64" s="49">
        <v>23</v>
      </c>
      <c r="AA64" s="49">
        <v>24</v>
      </c>
      <c r="AB64" s="49">
        <v>25</v>
      </c>
      <c r="AC64" s="49">
        <v>26</v>
      </c>
      <c r="AD64" s="49">
        <v>27</v>
      </c>
    </row>
    <row r="65" spans="1:37" hidden="1">
      <c r="A65" s="39"/>
      <c r="B65" s="34"/>
      <c r="C65" s="34"/>
      <c r="D65" t="s">
        <v>702</v>
      </c>
      <c r="G65" t="s">
        <v>703</v>
      </c>
      <c r="J65" t="s">
        <v>704</v>
      </c>
      <c r="M65" t="s">
        <v>705</v>
      </c>
      <c r="P65" t="s">
        <v>706</v>
      </c>
      <c r="S65" t="s">
        <v>707</v>
      </c>
      <c r="V65" t="s">
        <v>708</v>
      </c>
      <c r="Y65" t="s">
        <v>709</v>
      </c>
      <c r="AB65" t="s">
        <v>710</v>
      </c>
    </row>
    <row r="66" spans="1:37" ht="34.5" hidden="1">
      <c r="A66" s="39"/>
      <c r="B66" s="34"/>
      <c r="C66" s="34"/>
      <c r="D66" s="35" t="s">
        <v>689</v>
      </c>
      <c r="E66" s="35" t="s">
        <v>691</v>
      </c>
      <c r="F66" s="35" t="s">
        <v>692</v>
      </c>
      <c r="G66" s="35" t="s">
        <v>689</v>
      </c>
      <c r="H66" s="35" t="s">
        <v>691</v>
      </c>
      <c r="I66" s="35" t="s">
        <v>692</v>
      </c>
      <c r="J66" s="35" t="s">
        <v>689</v>
      </c>
      <c r="K66" s="35" t="s">
        <v>691</v>
      </c>
      <c r="L66" s="35" t="s">
        <v>692</v>
      </c>
      <c r="M66" s="35" t="s">
        <v>689</v>
      </c>
      <c r="N66" s="35" t="s">
        <v>691</v>
      </c>
      <c r="O66" s="35" t="s">
        <v>692</v>
      </c>
      <c r="P66" s="35" t="s">
        <v>689</v>
      </c>
      <c r="Q66" s="35" t="s">
        <v>691</v>
      </c>
      <c r="R66" s="35" t="s">
        <v>692</v>
      </c>
      <c r="S66" s="35" t="s">
        <v>689</v>
      </c>
      <c r="T66" s="35" t="s">
        <v>691</v>
      </c>
      <c r="U66" s="35" t="s">
        <v>692</v>
      </c>
      <c r="V66" s="35" t="s">
        <v>689</v>
      </c>
      <c r="W66" s="35" t="s">
        <v>691</v>
      </c>
      <c r="X66" s="35" t="s">
        <v>692</v>
      </c>
      <c r="Y66" s="35" t="s">
        <v>689</v>
      </c>
      <c r="Z66" s="35" t="s">
        <v>691</v>
      </c>
      <c r="AA66" s="35" t="s">
        <v>692</v>
      </c>
      <c r="AB66" s="35" t="s">
        <v>689</v>
      </c>
      <c r="AC66" s="35" t="s">
        <v>691</v>
      </c>
      <c r="AD66" s="35" t="s">
        <v>692</v>
      </c>
      <c r="AE66" s="35"/>
      <c r="AF66" s="35"/>
      <c r="AG66" s="35"/>
      <c r="AH66" s="35"/>
      <c r="AI66" s="35"/>
      <c r="AJ66" s="35"/>
      <c r="AK66" s="35"/>
    </row>
    <row r="67" spans="1:37" hidden="1">
      <c r="A67" s="39"/>
      <c r="B67" s="34"/>
      <c r="C67" s="57"/>
      <c r="D67" s="38" t="s">
        <v>690</v>
      </c>
      <c r="E67" s="38" t="s">
        <v>690</v>
      </c>
      <c r="F67" s="38" t="s">
        <v>690</v>
      </c>
      <c r="G67" s="38" t="s">
        <v>690</v>
      </c>
      <c r="H67" s="38" t="s">
        <v>690</v>
      </c>
      <c r="I67" s="38" t="s">
        <v>690</v>
      </c>
      <c r="J67" s="38" t="s">
        <v>690</v>
      </c>
      <c r="K67" s="38" t="s">
        <v>690</v>
      </c>
      <c r="L67" s="38" t="s">
        <v>690</v>
      </c>
      <c r="M67" s="38" t="s">
        <v>690</v>
      </c>
      <c r="N67" s="38" t="s">
        <v>690</v>
      </c>
      <c r="O67" s="38" t="s">
        <v>690</v>
      </c>
      <c r="P67" s="38" t="s">
        <v>690</v>
      </c>
      <c r="Q67" s="38" t="s">
        <v>690</v>
      </c>
      <c r="R67" s="38" t="s">
        <v>690</v>
      </c>
      <c r="S67" s="38" t="s">
        <v>690</v>
      </c>
      <c r="T67" s="38" t="s">
        <v>690</v>
      </c>
      <c r="U67" s="38" t="s">
        <v>690</v>
      </c>
      <c r="V67" s="38" t="s">
        <v>690</v>
      </c>
      <c r="W67" s="38" t="s">
        <v>690</v>
      </c>
      <c r="X67" s="38" t="s">
        <v>690</v>
      </c>
      <c r="Y67" s="38" t="s">
        <v>690</v>
      </c>
      <c r="Z67" s="38" t="s">
        <v>690</v>
      </c>
      <c r="AA67" s="38" t="s">
        <v>690</v>
      </c>
      <c r="AB67" s="38" t="s">
        <v>690</v>
      </c>
      <c r="AC67" s="38" t="s">
        <v>690</v>
      </c>
      <c r="AD67" s="38" t="s">
        <v>690</v>
      </c>
      <c r="AE67" s="38"/>
      <c r="AF67" s="38"/>
      <c r="AG67" s="38"/>
      <c r="AH67" s="38"/>
      <c r="AI67" s="38"/>
      <c r="AJ67" s="38"/>
      <c r="AK67" s="38"/>
    </row>
    <row r="68" spans="1:37" hidden="1">
      <c r="A68" s="39"/>
      <c r="B68" s="57" t="s">
        <v>719</v>
      </c>
      <c r="C68" s="49">
        <v>1</v>
      </c>
      <c r="D68" s="18" t="s">
        <v>263</v>
      </c>
      <c r="E68" s="18" t="s">
        <v>275</v>
      </c>
      <c r="F68" s="18" t="s">
        <v>287</v>
      </c>
      <c r="G68" s="18" t="s">
        <v>299</v>
      </c>
      <c r="H68" s="18" t="s">
        <v>311</v>
      </c>
      <c r="I68" s="18" t="s">
        <v>323</v>
      </c>
      <c r="J68" s="18" t="s">
        <v>335</v>
      </c>
      <c r="K68" s="18" t="s">
        <v>347</v>
      </c>
      <c r="L68" s="18" t="s">
        <v>359</v>
      </c>
      <c r="M68" s="18" t="s">
        <v>371</v>
      </c>
      <c r="N68" s="18" t="s">
        <v>383</v>
      </c>
      <c r="O68" s="18" t="s">
        <v>395</v>
      </c>
      <c r="P68" s="18" t="s">
        <v>407</v>
      </c>
      <c r="Q68" s="18" t="s">
        <v>419</v>
      </c>
      <c r="R68" s="18" t="s">
        <v>431</v>
      </c>
      <c r="S68" s="18" t="s">
        <v>443</v>
      </c>
      <c r="T68" s="18" t="s">
        <v>455</v>
      </c>
      <c r="U68" s="18" t="s">
        <v>467</v>
      </c>
      <c r="V68" s="18" t="s">
        <v>479</v>
      </c>
      <c r="W68" s="18" t="s">
        <v>491</v>
      </c>
      <c r="X68" s="18" t="s">
        <v>503</v>
      </c>
      <c r="Y68" s="18" t="s">
        <v>589</v>
      </c>
      <c r="Z68" s="18" t="s">
        <v>601</v>
      </c>
      <c r="AA68" s="18" t="s">
        <v>613</v>
      </c>
      <c r="AB68" s="18" t="s">
        <v>625</v>
      </c>
      <c r="AC68" s="18" t="s">
        <v>637</v>
      </c>
      <c r="AD68" s="18" t="s">
        <v>649</v>
      </c>
      <c r="AE68" s="18"/>
      <c r="AF68" s="18"/>
      <c r="AG68" s="18"/>
      <c r="AH68" s="18"/>
      <c r="AI68" s="18"/>
      <c r="AJ68" s="18"/>
      <c r="AK68" s="18"/>
    </row>
    <row r="69" spans="1:37" hidden="1">
      <c r="A69" s="39"/>
      <c r="B69" s="55" t="s">
        <v>720</v>
      </c>
      <c r="C69" s="49">
        <v>2</v>
      </c>
      <c r="D69" s="18" t="s">
        <v>264</v>
      </c>
      <c r="E69" s="18" t="s">
        <v>276</v>
      </c>
      <c r="F69" s="18" t="s">
        <v>288</v>
      </c>
      <c r="G69" s="18" t="s">
        <v>300</v>
      </c>
      <c r="H69" s="18" t="s">
        <v>312</v>
      </c>
      <c r="I69" s="18" t="s">
        <v>324</v>
      </c>
      <c r="J69" s="18" t="s">
        <v>336</v>
      </c>
      <c r="K69" s="18" t="s">
        <v>348</v>
      </c>
      <c r="L69" s="18" t="s">
        <v>360</v>
      </c>
      <c r="M69" s="18" t="s">
        <v>372</v>
      </c>
      <c r="N69" s="18" t="s">
        <v>384</v>
      </c>
      <c r="O69" s="18" t="s">
        <v>396</v>
      </c>
      <c r="P69" s="18" t="s">
        <v>408</v>
      </c>
      <c r="Q69" s="18" t="s">
        <v>420</v>
      </c>
      <c r="R69" s="18" t="s">
        <v>432</v>
      </c>
      <c r="S69" s="18" t="s">
        <v>444</v>
      </c>
      <c r="T69" s="18" t="s">
        <v>456</v>
      </c>
      <c r="U69" s="18" t="s">
        <v>468</v>
      </c>
      <c r="V69" s="18" t="s">
        <v>480</v>
      </c>
      <c r="W69" s="18" t="s">
        <v>492</v>
      </c>
      <c r="X69" s="18" t="s">
        <v>504</v>
      </c>
      <c r="Y69" s="18" t="s">
        <v>590</v>
      </c>
      <c r="Z69" s="18" t="s">
        <v>602</v>
      </c>
      <c r="AA69" s="18" t="s">
        <v>614</v>
      </c>
      <c r="AB69" s="18" t="s">
        <v>626</v>
      </c>
      <c r="AC69" s="18" t="s">
        <v>638</v>
      </c>
      <c r="AD69" s="18" t="s">
        <v>650</v>
      </c>
      <c r="AE69" s="18"/>
      <c r="AF69" s="18"/>
      <c r="AG69" s="18"/>
      <c r="AH69" s="18"/>
      <c r="AI69" s="18"/>
      <c r="AJ69" s="18"/>
      <c r="AK69" s="18"/>
    </row>
    <row r="70" spans="1:37" hidden="1">
      <c r="A70" s="39"/>
      <c r="B70" s="56" t="s">
        <v>721</v>
      </c>
      <c r="C70" s="49">
        <v>3</v>
      </c>
      <c r="D70" s="18" t="s">
        <v>265</v>
      </c>
      <c r="E70" s="18" t="s">
        <v>277</v>
      </c>
      <c r="F70" s="18" t="s">
        <v>289</v>
      </c>
      <c r="G70" s="18" t="s">
        <v>301</v>
      </c>
      <c r="H70" s="18" t="s">
        <v>313</v>
      </c>
      <c r="I70" s="18" t="s">
        <v>325</v>
      </c>
      <c r="J70" s="18" t="s">
        <v>337</v>
      </c>
      <c r="K70" s="18" t="s">
        <v>349</v>
      </c>
      <c r="L70" s="18" t="s">
        <v>361</v>
      </c>
      <c r="M70" s="18" t="s">
        <v>373</v>
      </c>
      <c r="N70" s="18" t="s">
        <v>385</v>
      </c>
      <c r="O70" s="18" t="s">
        <v>397</v>
      </c>
      <c r="P70" s="18" t="s">
        <v>409</v>
      </c>
      <c r="Q70" s="18" t="s">
        <v>421</v>
      </c>
      <c r="R70" s="18" t="s">
        <v>433</v>
      </c>
      <c r="S70" s="18" t="s">
        <v>445</v>
      </c>
      <c r="T70" s="18" t="s">
        <v>457</v>
      </c>
      <c r="U70" s="18" t="s">
        <v>469</v>
      </c>
      <c r="V70" s="18" t="s">
        <v>481</v>
      </c>
      <c r="W70" s="18" t="s">
        <v>493</v>
      </c>
      <c r="X70" s="18" t="s">
        <v>505</v>
      </c>
      <c r="Y70" s="18" t="s">
        <v>591</v>
      </c>
      <c r="Z70" s="18" t="s">
        <v>603</v>
      </c>
      <c r="AA70" s="18" t="s">
        <v>615</v>
      </c>
      <c r="AB70" s="18" t="s">
        <v>627</v>
      </c>
      <c r="AC70" s="18" t="s">
        <v>639</v>
      </c>
      <c r="AD70" s="18" t="s">
        <v>651</v>
      </c>
      <c r="AE70" s="18"/>
      <c r="AF70" s="18"/>
      <c r="AG70" s="18"/>
      <c r="AH70" s="18"/>
      <c r="AI70" s="18"/>
      <c r="AJ70" s="18"/>
      <c r="AK70" s="18"/>
    </row>
    <row r="71" spans="1:37" hidden="1">
      <c r="A71" s="39"/>
      <c r="B71" s="56" t="s">
        <v>722</v>
      </c>
      <c r="C71" s="49">
        <v>4</v>
      </c>
      <c r="D71" s="18" t="s">
        <v>266</v>
      </c>
      <c r="E71" s="18" t="s">
        <v>278</v>
      </c>
      <c r="F71" s="18" t="s">
        <v>290</v>
      </c>
      <c r="G71" s="18" t="s">
        <v>302</v>
      </c>
      <c r="H71" s="18" t="s">
        <v>314</v>
      </c>
      <c r="I71" s="18" t="s">
        <v>326</v>
      </c>
      <c r="J71" s="18" t="s">
        <v>338</v>
      </c>
      <c r="K71" s="18" t="s">
        <v>350</v>
      </c>
      <c r="L71" s="18" t="s">
        <v>362</v>
      </c>
      <c r="M71" s="18" t="s">
        <v>374</v>
      </c>
      <c r="N71" s="18" t="s">
        <v>386</v>
      </c>
      <c r="O71" s="18" t="s">
        <v>398</v>
      </c>
      <c r="P71" s="18" t="s">
        <v>410</v>
      </c>
      <c r="Q71" s="18" t="s">
        <v>422</v>
      </c>
      <c r="R71" s="18" t="s">
        <v>434</v>
      </c>
      <c r="S71" s="18" t="s">
        <v>446</v>
      </c>
      <c r="T71" s="18" t="s">
        <v>458</v>
      </c>
      <c r="U71" s="18" t="s">
        <v>470</v>
      </c>
      <c r="V71" s="18" t="s">
        <v>482</v>
      </c>
      <c r="W71" s="18" t="s">
        <v>494</v>
      </c>
      <c r="X71" s="18" t="s">
        <v>506</v>
      </c>
      <c r="Y71" s="18" t="s">
        <v>592</v>
      </c>
      <c r="Z71" s="18" t="s">
        <v>604</v>
      </c>
      <c r="AA71" s="18" t="s">
        <v>616</v>
      </c>
      <c r="AB71" s="18" t="s">
        <v>628</v>
      </c>
      <c r="AC71" s="18" t="s">
        <v>640</v>
      </c>
      <c r="AD71" s="18" t="s">
        <v>652</v>
      </c>
      <c r="AE71" s="18"/>
      <c r="AF71" s="18"/>
      <c r="AG71" s="18"/>
      <c r="AH71" s="18"/>
      <c r="AI71" s="18"/>
      <c r="AJ71" s="18"/>
      <c r="AK71" s="18"/>
    </row>
    <row r="72" spans="1:37" hidden="1">
      <c r="A72" s="54"/>
      <c r="B72" s="56" t="s">
        <v>723</v>
      </c>
      <c r="C72" s="49">
        <v>5</v>
      </c>
      <c r="D72" s="18" t="s">
        <v>267</v>
      </c>
      <c r="E72" s="18" t="s">
        <v>279</v>
      </c>
      <c r="F72" s="18" t="s">
        <v>291</v>
      </c>
      <c r="G72" s="18" t="s">
        <v>303</v>
      </c>
      <c r="H72" s="18" t="s">
        <v>315</v>
      </c>
      <c r="I72" s="18" t="s">
        <v>327</v>
      </c>
      <c r="J72" s="18" t="s">
        <v>339</v>
      </c>
      <c r="K72" s="18" t="s">
        <v>351</v>
      </c>
      <c r="L72" s="18" t="s">
        <v>363</v>
      </c>
      <c r="M72" s="18" t="s">
        <v>375</v>
      </c>
      <c r="N72" s="18" t="s">
        <v>387</v>
      </c>
      <c r="O72" s="18" t="s">
        <v>399</v>
      </c>
      <c r="P72" s="18" t="s">
        <v>411</v>
      </c>
      <c r="Q72" s="18" t="s">
        <v>423</v>
      </c>
      <c r="R72" s="18" t="s">
        <v>435</v>
      </c>
      <c r="S72" s="18" t="s">
        <v>447</v>
      </c>
      <c r="T72" s="18" t="s">
        <v>459</v>
      </c>
      <c r="U72" s="18" t="s">
        <v>471</v>
      </c>
      <c r="V72" s="18" t="s">
        <v>483</v>
      </c>
      <c r="W72" s="18" t="s">
        <v>495</v>
      </c>
      <c r="X72" s="18" t="s">
        <v>507</v>
      </c>
      <c r="Y72" s="18" t="s">
        <v>593</v>
      </c>
      <c r="Z72" s="18" t="s">
        <v>605</v>
      </c>
      <c r="AA72" s="18" t="s">
        <v>617</v>
      </c>
      <c r="AB72" s="18" t="s">
        <v>629</v>
      </c>
      <c r="AC72" s="18" t="s">
        <v>641</v>
      </c>
      <c r="AD72" s="18" t="s">
        <v>653</v>
      </c>
      <c r="AE72" s="18"/>
      <c r="AF72" s="18"/>
      <c r="AG72" s="18"/>
      <c r="AH72" s="18"/>
      <c r="AI72" s="18"/>
      <c r="AJ72" s="18"/>
      <c r="AK72" s="18"/>
    </row>
    <row r="73" spans="1:37" hidden="1">
      <c r="A73" s="47"/>
      <c r="B73" s="55" t="s">
        <v>724</v>
      </c>
      <c r="C73" s="49">
        <v>6</v>
      </c>
      <c r="D73" s="18" t="s">
        <v>268</v>
      </c>
      <c r="E73" s="18" t="s">
        <v>280</v>
      </c>
      <c r="F73" s="18" t="s">
        <v>292</v>
      </c>
      <c r="G73" s="18" t="s">
        <v>304</v>
      </c>
      <c r="H73" s="18" t="s">
        <v>316</v>
      </c>
      <c r="I73" s="18" t="s">
        <v>328</v>
      </c>
      <c r="J73" s="18" t="s">
        <v>340</v>
      </c>
      <c r="K73" s="18" t="s">
        <v>352</v>
      </c>
      <c r="L73" s="18" t="s">
        <v>364</v>
      </c>
      <c r="M73" s="18" t="s">
        <v>376</v>
      </c>
      <c r="N73" s="18" t="s">
        <v>388</v>
      </c>
      <c r="O73" s="18" t="s">
        <v>400</v>
      </c>
      <c r="P73" s="18" t="s">
        <v>412</v>
      </c>
      <c r="Q73" s="18" t="s">
        <v>424</v>
      </c>
      <c r="R73" s="18" t="s">
        <v>436</v>
      </c>
      <c r="S73" s="18" t="s">
        <v>448</v>
      </c>
      <c r="T73" s="18" t="s">
        <v>460</v>
      </c>
      <c r="U73" s="18" t="s">
        <v>472</v>
      </c>
      <c r="V73" s="18" t="s">
        <v>484</v>
      </c>
      <c r="W73" s="18" t="s">
        <v>496</v>
      </c>
      <c r="X73" s="18" t="s">
        <v>508</v>
      </c>
      <c r="Y73" s="18" t="s">
        <v>594</v>
      </c>
      <c r="Z73" s="18" t="s">
        <v>606</v>
      </c>
      <c r="AA73" s="18" t="s">
        <v>618</v>
      </c>
      <c r="AB73" s="18" t="s">
        <v>630</v>
      </c>
      <c r="AC73" s="18" t="s">
        <v>642</v>
      </c>
      <c r="AD73" s="18" t="s">
        <v>654</v>
      </c>
      <c r="AE73" s="18"/>
      <c r="AF73" s="18"/>
      <c r="AG73" s="18"/>
      <c r="AH73" s="18"/>
      <c r="AI73" s="18"/>
      <c r="AJ73" s="18"/>
      <c r="AK73" s="18"/>
    </row>
    <row r="74" spans="1:37" hidden="1">
      <c r="A74" s="27"/>
      <c r="B74" s="42"/>
      <c r="C74" s="49">
        <v>7</v>
      </c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</row>
    <row r="75" spans="1:37" hidden="1">
      <c r="B75" s="57" t="s">
        <v>713</v>
      </c>
      <c r="C75" s="49">
        <v>8</v>
      </c>
      <c r="D75" s="18" t="s">
        <v>269</v>
      </c>
      <c r="E75" s="18" t="s">
        <v>281</v>
      </c>
      <c r="F75" s="18" t="s">
        <v>293</v>
      </c>
      <c r="G75" s="18" t="s">
        <v>305</v>
      </c>
      <c r="H75" s="18" t="s">
        <v>317</v>
      </c>
      <c r="I75" s="18" t="s">
        <v>329</v>
      </c>
      <c r="J75" s="18" t="s">
        <v>341</v>
      </c>
      <c r="K75" s="18" t="s">
        <v>353</v>
      </c>
      <c r="L75" s="18" t="s">
        <v>365</v>
      </c>
      <c r="M75" s="18" t="s">
        <v>377</v>
      </c>
      <c r="N75" s="18" t="s">
        <v>389</v>
      </c>
      <c r="O75" s="18" t="s">
        <v>401</v>
      </c>
      <c r="P75" s="18" t="s">
        <v>413</v>
      </c>
      <c r="Q75" s="18" t="s">
        <v>425</v>
      </c>
      <c r="R75" s="18" t="s">
        <v>437</v>
      </c>
      <c r="S75" s="18" t="s">
        <v>449</v>
      </c>
      <c r="T75" s="18" t="s">
        <v>461</v>
      </c>
      <c r="U75" s="18" t="s">
        <v>473</v>
      </c>
      <c r="V75" s="18" t="s">
        <v>485</v>
      </c>
      <c r="W75" s="18" t="s">
        <v>497</v>
      </c>
      <c r="X75" s="18" t="s">
        <v>509</v>
      </c>
      <c r="Y75" s="18" t="s">
        <v>595</v>
      </c>
      <c r="Z75" s="18" t="s">
        <v>607</v>
      </c>
      <c r="AA75" s="18" t="s">
        <v>619</v>
      </c>
      <c r="AB75" s="18" t="s">
        <v>631</v>
      </c>
      <c r="AC75" s="18" t="s">
        <v>643</v>
      </c>
      <c r="AD75" s="18" t="s">
        <v>655</v>
      </c>
      <c r="AE75" s="18"/>
      <c r="AF75" s="18"/>
      <c r="AG75" s="18"/>
      <c r="AH75" s="18"/>
      <c r="AI75" s="18"/>
      <c r="AJ75" s="18"/>
      <c r="AK75" s="18"/>
    </row>
    <row r="76" spans="1:37" hidden="1">
      <c r="B76" s="55" t="s">
        <v>714</v>
      </c>
      <c r="C76" s="49">
        <v>9</v>
      </c>
      <c r="D76" s="18" t="s">
        <v>270</v>
      </c>
      <c r="E76" s="18" t="s">
        <v>282</v>
      </c>
      <c r="F76" s="18" t="s">
        <v>294</v>
      </c>
      <c r="G76" s="18" t="s">
        <v>306</v>
      </c>
      <c r="H76" s="18" t="s">
        <v>318</v>
      </c>
      <c r="I76" s="18" t="s">
        <v>330</v>
      </c>
      <c r="J76" s="18" t="s">
        <v>342</v>
      </c>
      <c r="K76" s="18" t="s">
        <v>354</v>
      </c>
      <c r="L76" s="18" t="s">
        <v>366</v>
      </c>
      <c r="M76" s="18" t="s">
        <v>378</v>
      </c>
      <c r="N76" s="18" t="s">
        <v>390</v>
      </c>
      <c r="O76" s="18" t="s">
        <v>402</v>
      </c>
      <c r="P76" s="18" t="s">
        <v>414</v>
      </c>
      <c r="Q76" s="18" t="s">
        <v>426</v>
      </c>
      <c r="R76" s="18" t="s">
        <v>438</v>
      </c>
      <c r="S76" s="18" t="s">
        <v>450</v>
      </c>
      <c r="T76" s="18" t="s">
        <v>462</v>
      </c>
      <c r="U76" s="18" t="s">
        <v>474</v>
      </c>
      <c r="V76" s="18" t="s">
        <v>486</v>
      </c>
      <c r="W76" s="18" t="s">
        <v>498</v>
      </c>
      <c r="X76" s="18" t="s">
        <v>510</v>
      </c>
      <c r="Y76" s="18" t="s">
        <v>596</v>
      </c>
      <c r="Z76" s="18" t="s">
        <v>608</v>
      </c>
      <c r="AA76" s="18" t="s">
        <v>620</v>
      </c>
      <c r="AB76" s="18" t="s">
        <v>632</v>
      </c>
      <c r="AC76" s="18" t="s">
        <v>644</v>
      </c>
      <c r="AD76" s="18" t="s">
        <v>656</v>
      </c>
      <c r="AE76" s="18"/>
      <c r="AF76" s="18"/>
      <c r="AG76" s="18"/>
      <c r="AH76" s="18"/>
      <c r="AI76" s="18"/>
      <c r="AJ76" s="18"/>
      <c r="AK76" s="18"/>
    </row>
    <row r="77" spans="1:37" hidden="1">
      <c r="B77" s="56" t="s">
        <v>715</v>
      </c>
      <c r="C77" s="49">
        <v>10</v>
      </c>
      <c r="D77" s="18" t="s">
        <v>271</v>
      </c>
      <c r="E77" s="18" t="s">
        <v>283</v>
      </c>
      <c r="F77" s="18" t="s">
        <v>295</v>
      </c>
      <c r="G77" s="18" t="s">
        <v>307</v>
      </c>
      <c r="H77" s="18" t="s">
        <v>319</v>
      </c>
      <c r="I77" s="18" t="s">
        <v>331</v>
      </c>
      <c r="J77" s="18" t="s">
        <v>343</v>
      </c>
      <c r="K77" s="18" t="s">
        <v>355</v>
      </c>
      <c r="L77" s="18" t="s">
        <v>367</v>
      </c>
      <c r="M77" s="18" t="s">
        <v>379</v>
      </c>
      <c r="N77" s="18" t="s">
        <v>391</v>
      </c>
      <c r="O77" s="18" t="s">
        <v>403</v>
      </c>
      <c r="P77" s="18" t="s">
        <v>415</v>
      </c>
      <c r="Q77" s="18" t="s">
        <v>427</v>
      </c>
      <c r="R77" s="18" t="s">
        <v>439</v>
      </c>
      <c r="S77" s="18" t="s">
        <v>451</v>
      </c>
      <c r="T77" s="18" t="s">
        <v>463</v>
      </c>
      <c r="U77" s="18" t="s">
        <v>475</v>
      </c>
      <c r="V77" s="18" t="s">
        <v>487</v>
      </c>
      <c r="W77" s="18" t="s">
        <v>499</v>
      </c>
      <c r="X77" s="18" t="s">
        <v>511</v>
      </c>
      <c r="Y77" s="18" t="s">
        <v>597</v>
      </c>
      <c r="Z77" s="18" t="s">
        <v>609</v>
      </c>
      <c r="AA77" s="18" t="s">
        <v>621</v>
      </c>
      <c r="AB77" s="18" t="s">
        <v>633</v>
      </c>
      <c r="AC77" s="18" t="s">
        <v>645</v>
      </c>
      <c r="AD77" s="18" t="s">
        <v>657</v>
      </c>
      <c r="AE77" s="18"/>
      <c r="AF77" s="18"/>
      <c r="AG77" s="18"/>
      <c r="AH77" s="18"/>
      <c r="AI77" s="18"/>
      <c r="AJ77" s="18"/>
      <c r="AK77" s="18"/>
    </row>
    <row r="78" spans="1:37" hidden="1">
      <c r="B78" s="56" t="s">
        <v>716</v>
      </c>
      <c r="C78" s="49">
        <v>11</v>
      </c>
      <c r="D78" s="18" t="s">
        <v>272</v>
      </c>
      <c r="E78" s="18" t="s">
        <v>284</v>
      </c>
      <c r="F78" s="18" t="s">
        <v>296</v>
      </c>
      <c r="G78" s="18" t="s">
        <v>308</v>
      </c>
      <c r="H78" s="18" t="s">
        <v>320</v>
      </c>
      <c r="I78" s="18" t="s">
        <v>332</v>
      </c>
      <c r="J78" s="18" t="s">
        <v>344</v>
      </c>
      <c r="K78" s="18" t="s">
        <v>356</v>
      </c>
      <c r="L78" s="18" t="s">
        <v>368</v>
      </c>
      <c r="M78" s="18" t="s">
        <v>380</v>
      </c>
      <c r="N78" s="18" t="s">
        <v>392</v>
      </c>
      <c r="O78" s="18" t="s">
        <v>404</v>
      </c>
      <c r="P78" s="18" t="s">
        <v>416</v>
      </c>
      <c r="Q78" s="18" t="s">
        <v>428</v>
      </c>
      <c r="R78" s="18" t="s">
        <v>440</v>
      </c>
      <c r="S78" s="18" t="s">
        <v>452</v>
      </c>
      <c r="T78" s="18" t="s">
        <v>464</v>
      </c>
      <c r="U78" s="18" t="s">
        <v>476</v>
      </c>
      <c r="V78" s="18" t="s">
        <v>488</v>
      </c>
      <c r="W78" s="18" t="s">
        <v>500</v>
      </c>
      <c r="X78" s="18" t="s">
        <v>512</v>
      </c>
      <c r="Y78" s="18" t="s">
        <v>598</v>
      </c>
      <c r="Z78" s="18" t="s">
        <v>610</v>
      </c>
      <c r="AA78" s="18" t="s">
        <v>622</v>
      </c>
      <c r="AB78" s="18" t="s">
        <v>634</v>
      </c>
      <c r="AC78" s="18" t="s">
        <v>646</v>
      </c>
      <c r="AD78" s="18" t="s">
        <v>658</v>
      </c>
      <c r="AE78" s="18"/>
      <c r="AF78" s="18"/>
      <c r="AG78" s="18"/>
      <c r="AH78" s="18"/>
      <c r="AI78" s="18"/>
      <c r="AJ78" s="18"/>
      <c r="AK78" s="18"/>
    </row>
    <row r="79" spans="1:37" ht="15" hidden="1" customHeight="1">
      <c r="B79" s="56" t="s">
        <v>717</v>
      </c>
      <c r="C79" s="49">
        <v>12</v>
      </c>
      <c r="D79" s="18" t="s">
        <v>273</v>
      </c>
      <c r="E79" s="18" t="s">
        <v>285</v>
      </c>
      <c r="F79" s="18" t="s">
        <v>297</v>
      </c>
      <c r="G79" s="18" t="s">
        <v>309</v>
      </c>
      <c r="H79" s="18" t="s">
        <v>321</v>
      </c>
      <c r="I79" s="18" t="s">
        <v>333</v>
      </c>
      <c r="J79" s="18" t="s">
        <v>345</v>
      </c>
      <c r="K79" s="18" t="s">
        <v>357</v>
      </c>
      <c r="L79" s="18" t="s">
        <v>369</v>
      </c>
      <c r="M79" s="18" t="s">
        <v>381</v>
      </c>
      <c r="N79" s="18" t="s">
        <v>393</v>
      </c>
      <c r="O79" s="18" t="s">
        <v>405</v>
      </c>
      <c r="P79" s="18" t="s">
        <v>417</v>
      </c>
      <c r="Q79" s="18" t="s">
        <v>429</v>
      </c>
      <c r="R79" s="18" t="s">
        <v>441</v>
      </c>
      <c r="S79" s="18" t="s">
        <v>453</v>
      </c>
      <c r="T79" s="18" t="s">
        <v>465</v>
      </c>
      <c r="U79" s="18" t="s">
        <v>477</v>
      </c>
      <c r="V79" s="18" t="s">
        <v>489</v>
      </c>
      <c r="W79" s="18" t="s">
        <v>501</v>
      </c>
      <c r="X79" s="18" t="s">
        <v>587</v>
      </c>
      <c r="Y79" s="18" t="s">
        <v>599</v>
      </c>
      <c r="Z79" s="18" t="s">
        <v>611</v>
      </c>
      <c r="AA79" s="18" t="s">
        <v>623</v>
      </c>
      <c r="AB79" s="18" t="s">
        <v>635</v>
      </c>
      <c r="AC79" s="18" t="s">
        <v>647</v>
      </c>
      <c r="AD79" s="18" t="s">
        <v>659</v>
      </c>
    </row>
    <row r="80" spans="1:37" ht="15" hidden="1" customHeight="1">
      <c r="B80" s="55" t="s">
        <v>718</v>
      </c>
      <c r="C80" s="49">
        <v>13</v>
      </c>
      <c r="D80" s="18" t="s">
        <v>274</v>
      </c>
      <c r="E80" s="18" t="s">
        <v>286</v>
      </c>
      <c r="F80" s="18" t="s">
        <v>298</v>
      </c>
      <c r="G80" s="18" t="s">
        <v>310</v>
      </c>
      <c r="H80" s="18" t="s">
        <v>322</v>
      </c>
      <c r="I80" s="18" t="s">
        <v>334</v>
      </c>
      <c r="J80" s="18" t="s">
        <v>346</v>
      </c>
      <c r="K80" s="18" t="s">
        <v>358</v>
      </c>
      <c r="L80" s="18" t="s">
        <v>370</v>
      </c>
      <c r="M80" s="18" t="s">
        <v>382</v>
      </c>
      <c r="N80" s="18" t="s">
        <v>394</v>
      </c>
      <c r="O80" s="18" t="s">
        <v>406</v>
      </c>
      <c r="P80" s="18" t="s">
        <v>418</v>
      </c>
      <c r="Q80" s="18" t="s">
        <v>430</v>
      </c>
      <c r="R80" s="18" t="s">
        <v>442</v>
      </c>
      <c r="S80" s="18" t="s">
        <v>454</v>
      </c>
      <c r="T80" s="18" t="s">
        <v>466</v>
      </c>
      <c r="U80" s="18" t="s">
        <v>478</v>
      </c>
      <c r="V80" s="18" t="s">
        <v>490</v>
      </c>
      <c r="W80" s="18" t="s">
        <v>502</v>
      </c>
      <c r="X80" s="18" t="s">
        <v>588</v>
      </c>
      <c r="Y80" s="18" t="s">
        <v>600</v>
      </c>
      <c r="Z80" s="18" t="s">
        <v>612</v>
      </c>
      <c r="AA80" s="18" t="s">
        <v>624</v>
      </c>
      <c r="AB80" s="18" t="s">
        <v>636</v>
      </c>
      <c r="AC80" s="18" t="s">
        <v>648</v>
      </c>
      <c r="AD80" s="18" t="s">
        <v>660</v>
      </c>
    </row>
    <row r="81" ht="15" hidden="1" customHeight="1"/>
    <row r="82" ht="15" hidden="1" customHeight="1"/>
    <row r="83" ht="15" hidden="1" customHeight="1"/>
  </sheetData>
  <mergeCells count="7">
    <mergeCell ref="C10:E10"/>
    <mergeCell ref="G10:I10"/>
    <mergeCell ref="B5:J5"/>
    <mergeCell ref="B6:J6"/>
    <mergeCell ref="K6:S6"/>
    <mergeCell ref="A8:H8"/>
    <mergeCell ref="K8:Q8"/>
  </mergeCells>
  <dataValidations count="1">
    <dataValidation type="list" allowBlank="1" showInputMessage="1" showErrorMessage="1" sqref="C10" xr:uid="{97ADE391-4BC1-48CC-9E8C-B52D84A03E4D}">
      <formula1>$B$30:$B$38</formula1>
    </dataValidation>
  </dataValidations>
  <hyperlinks>
    <hyperlink ref="A28" r:id="rId1" display="http://www.abs.gov.au/websitedbs/d3310114.nsf/Home/©+Copyright?OpenDocument" xr:uid="{A4FDFB2F-B7F5-406D-9DFA-893790E888C7}"/>
    <hyperlink ref="D68" location="A129185838J" display="A129185838J" xr:uid="{CB946F99-3DB7-4978-8872-876E9CB23F7B}"/>
    <hyperlink ref="D69" location="A129185794T" display="A129185794T" xr:uid="{64141635-26F1-4058-9DB8-255606EA5A66}"/>
    <hyperlink ref="D70" location="A129185842X" display="A129185842X" xr:uid="{8652C74C-B709-40F6-B651-E406E83F13BF}"/>
    <hyperlink ref="D71" location="A129185846J" display="A129185846J" xr:uid="{068022FB-3A3C-40D6-9108-2C34263BA21F}"/>
    <hyperlink ref="D72" location="A129185798A" display="A129185798A" xr:uid="{B71483D6-C69F-4A81-9F72-08B8D8FDAA5C}"/>
    <hyperlink ref="D73" location="A129185802F" display="A129185802F" xr:uid="{74903865-46DD-48CA-A728-6337AD95FC15}"/>
    <hyperlink ref="D75" location="A129185822R" display="A129185822R" xr:uid="{5D9BE7B3-25C3-4E79-9958-7DC72DDF2D01}"/>
    <hyperlink ref="D76" location="A129185770X" display="A129185770X" xr:uid="{7DCCEEF5-932A-48D4-BC08-A676AE0D2AFA}"/>
    <hyperlink ref="D77" location="A129185850X" display="A129185850X" xr:uid="{E144D848-46CD-452E-918D-A97A70F48B1B}"/>
    <hyperlink ref="D78" location="A129185826X" display="A129185826X" xr:uid="{37E3F13A-C615-4E0C-9E30-941DB5B4843A}"/>
    <hyperlink ref="D79" location="A129185862J" display="A129185862J" xr:uid="{89431FFF-D0ED-4203-A614-4D9AD03B74F3}"/>
    <hyperlink ref="D80" location="A129185774J" display="A129185774J" xr:uid="{B4CF56C4-AC14-4643-8876-980F36950BE2}"/>
    <hyperlink ref="E68" location="A129185730F" display="A129185730F" xr:uid="{B6DF338F-6A2E-40EA-BAA7-F03ADF75B32B}"/>
    <hyperlink ref="E69" location="A129185750R" display="A129185750R" xr:uid="{337F4F9E-C6E3-476B-BF4F-C5F0B62507A5}"/>
    <hyperlink ref="E70" location="A129185806R" display="A129185806R" xr:uid="{DC8F6D87-B9D6-4863-8BE6-020BF38A8C5C}"/>
    <hyperlink ref="E71" location="A129185754X" display="A129185754X" xr:uid="{1D3EAAC2-3602-4C70-B14B-CC170B49A0F2}"/>
    <hyperlink ref="E72" location="A129185810F" display="A129185810F" xr:uid="{70CAE1F7-87A1-409A-88C2-3B980214B8AD}"/>
    <hyperlink ref="E73" location="A129185814R" display="A129185814R" xr:uid="{7D52E5A0-0E61-441A-830F-F872C75A43FB}"/>
    <hyperlink ref="E75" location="A129185866T" display="A129185866T" xr:uid="{2732EC80-5C9B-412C-8B79-DE58B1DF2A0F}"/>
    <hyperlink ref="E76" location="A129185734R" display="A129185734R" xr:uid="{5E3D67DB-166E-41AC-9A79-C0186E94BC6C}"/>
    <hyperlink ref="E77" location="A129185854J" display="A129185854J" xr:uid="{3CAF248B-D370-4F2C-B84A-B23913173E86}"/>
    <hyperlink ref="E78" location="A129185858T" display="A129185858T" xr:uid="{818F91F3-ECC0-4F41-BE02-583062031DCF}"/>
    <hyperlink ref="E79" location="A129185738X" display="A129185738X" xr:uid="{EE4FD0E0-936B-4629-BA4B-3A3BD7303CE2}"/>
    <hyperlink ref="E80" location="A129185778T" display="A129185778T" xr:uid="{2EE67829-476B-4B78-8486-2E563E7DB0D7}"/>
    <hyperlink ref="F68" location="A129185818X" display="A129185818X" xr:uid="{3BC95EB7-7ED2-4DA7-AC75-6AFD8E1EF88C}"/>
    <hyperlink ref="F69" location="A129185870J" display="A129185870J" xr:uid="{55D90619-F124-498E-B2C5-E7FCC294BDFB}"/>
    <hyperlink ref="F70" location="A129185742R" display="A129185742R" xr:uid="{18E1913E-1A4B-43E1-9B24-2064C19B95CA}"/>
    <hyperlink ref="F71" location="A129185830R" display="A129185830R" xr:uid="{76572E92-4FB8-42E5-8BCE-010A3A23A25B}"/>
    <hyperlink ref="F72" location="A129185834X" display="A129185834X" xr:uid="{CA2A52DB-582B-40EC-8054-9698F51FAE78}"/>
    <hyperlink ref="F73" location="A129185762X" display="A129185762X" xr:uid="{BF31C868-75FB-4586-9A66-32905C78A533}"/>
    <hyperlink ref="F75" location="A129185746X" display="A129185746X" xr:uid="{66C16317-E33C-4235-908A-D1098CD47108}"/>
    <hyperlink ref="F76" location="A129185782J" display="A129185782J" xr:uid="{31A8F6B6-2DA1-4FAF-9C6C-4A0BEA4D4018}"/>
    <hyperlink ref="F77" location="A129185758J" display="A129185758J" xr:uid="{6A43788A-77F7-4124-B3D4-AD01C730376D}"/>
    <hyperlink ref="F78" location="A129185786T" display="A129185786T" xr:uid="{B785EFAA-6CB9-4731-B0A7-94B985A20EA7}"/>
    <hyperlink ref="F79" location="A129185766J" display="A129185766J" xr:uid="{37B9CB51-B5E0-4EE0-98C3-C78F874CE5A3}"/>
    <hyperlink ref="F80" location="A129185790J" display="A129185790J" xr:uid="{59A2BBC2-E13F-4FB0-8C61-1B3002C16D19}"/>
    <hyperlink ref="G68" location="A129185406C" display="A129185406C" xr:uid="{819B8FF8-6E36-4F38-8707-949D78E742FB}"/>
    <hyperlink ref="G69" location="A129185362L" display="A129185362L" xr:uid="{328DF163-441A-49FA-B7DB-9FD3E668F3C8}"/>
    <hyperlink ref="G70" location="A129185410V" display="A129185410V" xr:uid="{4C6FF687-C245-4E07-8A5A-1D4173260A7D}"/>
    <hyperlink ref="G71" location="A129185414C" display="A129185414C" xr:uid="{124D27D5-8D67-4021-AF65-BCBC62584556}"/>
    <hyperlink ref="G72" location="A129185366W" display="A129185366W" xr:uid="{61FFD001-CE3C-4549-81A7-F00ED5788CB0}"/>
    <hyperlink ref="G73" location="A129185370L" display="A129185370L" xr:uid="{6E9976E7-D3F2-4F1D-AAB6-424381C259B9}"/>
    <hyperlink ref="G75" location="A129185390W" display="A129185390W" xr:uid="{D2B883F9-A263-4802-B099-803616E92525}"/>
    <hyperlink ref="G76" location="A129185338L" display="A129185338L" xr:uid="{05473100-17B1-4F0B-ADF8-49DC2D482A6D}"/>
    <hyperlink ref="G77" location="A129185418L" display="A129185418L" xr:uid="{B44D9125-8838-4CD5-B2BD-BBC0AFFE76FE}"/>
    <hyperlink ref="G78" location="A129185394F" display="A129185394F" xr:uid="{EAECAF08-FD68-49AB-AC8E-426C694590FC}"/>
    <hyperlink ref="G79" location="A129185430C" display="A129185430C" xr:uid="{CA2F7C66-5625-4748-BA2E-F3556546FF01}"/>
    <hyperlink ref="G80" location="A129185342C" display="A129185342C" xr:uid="{FB2B6677-32EB-43FB-B050-4DACD4EF7F53}"/>
    <hyperlink ref="H68" location="A129185298F" display="A129185298F" xr:uid="{369ECDCE-9C3A-400A-B3B0-1CB3CD9ACE21}"/>
    <hyperlink ref="H69" location="A129185318C" display="A129185318C" xr:uid="{F0D32FBE-E388-4CF7-AEC8-4DC69D79FFB3}"/>
    <hyperlink ref="H70" location="A129185374W" display="A129185374W" xr:uid="{DE88358B-7075-4821-8582-33E8FA74617C}"/>
    <hyperlink ref="H71" location="A129185322V" display="A129185322V" xr:uid="{2D893D32-F688-4B9C-8027-14CF10A17523}"/>
    <hyperlink ref="H72" location="A129185378F" display="A129185378F" xr:uid="{A67EB5B5-9A23-4029-B5C8-475C14B3C644}"/>
    <hyperlink ref="H73" location="A129185382W" display="A129185382W" xr:uid="{DF2BA518-E131-4972-B7BF-6ABDF5C97C84}"/>
    <hyperlink ref="H75" location="A129185434L" display="A129185434L" xr:uid="{6D311F2E-5451-40F2-94A6-5C57D6077310}"/>
    <hyperlink ref="H76" location="A129185302K" display="A129185302K" xr:uid="{8D1006EE-21DB-4747-9327-DEA55036AADA}"/>
    <hyperlink ref="H77" location="A129185422C" display="A129185422C" xr:uid="{FFC90898-832B-4AC3-A9B0-6CFA3FAB05F5}"/>
    <hyperlink ref="H78" location="A129185426L" display="A129185426L" xr:uid="{A3DC2F4B-363D-47CA-AD8F-E2672B922A2C}"/>
    <hyperlink ref="H79" location="A129185306V" display="A129185306V" xr:uid="{1B21656F-1AFF-45F6-8229-08B78FC3DE5C}"/>
    <hyperlink ref="H80" location="A129185346L" display="A129185346L" xr:uid="{F8A3E5DA-6EA7-4CA2-99F8-024B50D2C604}"/>
    <hyperlink ref="I68" location="A129185386F" display="A129185386F" xr:uid="{B51BA058-9ECF-46B8-AFF4-B5B2BD02F0BA}"/>
    <hyperlink ref="I69" location="A129185438W" display="A129185438W" xr:uid="{E7A501A5-8B49-428B-B366-408FFA0DB1FE}"/>
    <hyperlink ref="I70" location="A129185310K" display="A129185310K" xr:uid="{6164AC03-7371-47AC-9FA8-052D69A1633E}"/>
    <hyperlink ref="I71" location="A129185398R" display="A129185398R" xr:uid="{546D7271-2C8B-437B-B378-3593C4C7B8A1}"/>
    <hyperlink ref="I72" location="A129185402V" display="A129185402V" xr:uid="{2003E9E2-F524-4683-A76E-2226A097F981}"/>
    <hyperlink ref="I73" location="A129185330V" display="A129185330V" xr:uid="{E6AB2D67-984F-4151-806C-F5B1B755F2AD}"/>
    <hyperlink ref="I75" location="A129185314V" display="A129185314V" xr:uid="{CD6B07A6-0B41-4F5F-96E6-E02D601A112C}"/>
    <hyperlink ref="I76" location="A129185350C" display="A129185350C" xr:uid="{D0954E7F-ABBD-4107-9A2D-01DCF03EA503}"/>
    <hyperlink ref="I77" location="A129185326C" display="A129185326C" xr:uid="{A54A0308-A81E-4EA0-8774-6DDA3214068A}"/>
    <hyperlink ref="I78" location="A129185354L" display="A129185354L" xr:uid="{378DB033-17A3-4A67-9971-BC5A2840C282}"/>
    <hyperlink ref="I79" location="A129185334C" display="A129185334C" xr:uid="{DEDF2FDA-1BA4-4C4A-AB15-54F7285EF908}"/>
    <hyperlink ref="I80" location="A129185358W" display="A129185358W" xr:uid="{523DC47E-428F-4670-9B86-EE696E0CFCCF}"/>
    <hyperlink ref="J68" location="A129184830W" display="A129184830W" xr:uid="{ED84BD8C-5910-41A1-8D7C-64356FCDD5FA}"/>
    <hyperlink ref="J69" location="A129184786X" display="A129184786X" xr:uid="{527EBCD0-D0EB-448C-B828-BEFF6317F5D4}"/>
    <hyperlink ref="J70" location="A129184834F" display="A129184834F" xr:uid="{BD3F7E1B-2F0B-49BA-B271-D44A4DCDF1DB}"/>
    <hyperlink ref="J71" location="A129184838R" display="A129184838R" xr:uid="{206A3565-06DF-47E7-B123-5F353E6A7738}"/>
    <hyperlink ref="J72" location="A129184790R" display="A129184790R" xr:uid="{196F4254-C519-44CC-8818-8759BFF270C2}"/>
    <hyperlink ref="J73" location="A129184794X" display="A129184794X" xr:uid="{81F578B6-500E-4851-A6E5-F22F25F5AC1A}"/>
    <hyperlink ref="J75" location="A129184814W" display="A129184814W" xr:uid="{D7D8DCCE-7306-44AE-BD5C-B3ACA87CC097}"/>
    <hyperlink ref="J76" location="A129184762F" display="A129184762F" xr:uid="{44486369-C8B2-4F06-96D8-8275378B2B01}"/>
    <hyperlink ref="J77" location="A129184842F" display="A129184842F" xr:uid="{6E39018E-4823-4F1D-B3B4-04873EABC3EA}"/>
    <hyperlink ref="J78" location="A129184818F" display="A129184818F" xr:uid="{1CC7EAB8-470E-4096-90E5-5515C877FFAD}"/>
    <hyperlink ref="J79" location="A129184854R" display="A129184854R" xr:uid="{BA04BD19-3863-4C1C-9A2A-1DA371E2305D}"/>
    <hyperlink ref="J80" location="A129184766R" display="A129184766R" xr:uid="{7EB1C721-CF92-4170-A8C5-9B8AF001948D}"/>
    <hyperlink ref="K68" location="A129184722L" display="A129184722L" xr:uid="{4DAC34B8-1471-49A9-AD9F-7CFF4602C9C0}"/>
    <hyperlink ref="K69" location="A129184742W" display="A129184742W" xr:uid="{6104FCEB-B26C-4E65-B598-D03393E2AEEE}"/>
    <hyperlink ref="K70" location="A129184798J" display="A129184798J" xr:uid="{FD87D2A3-6A6E-41E0-89FA-5059DD0D05EE}"/>
    <hyperlink ref="K71" location="A129184746F" display="A129184746F" xr:uid="{FF1877C6-F625-43B2-B324-59B2F79FB099}"/>
    <hyperlink ref="K72" location="A129184802L" display="A129184802L" xr:uid="{8D220BD6-87B7-47B3-A01C-21B300CDA9CF}"/>
    <hyperlink ref="K73" location="A129184806W" display="A129184806W" xr:uid="{7DFC7520-3BFB-44AC-8E47-EE4FBE03D0DC}"/>
    <hyperlink ref="K75" location="A129184858X" display="A129184858X" xr:uid="{B142790A-BC2D-46F6-BDD1-CF81BF7057F9}"/>
    <hyperlink ref="K76" location="A129184726W" display="A129184726W" xr:uid="{EC327D36-0754-4DB3-A17A-3E0976A59AA6}"/>
    <hyperlink ref="K77" location="A129184846R" display="A129184846R" xr:uid="{E6A4823F-110A-4D69-B769-7D2CE515680F}"/>
    <hyperlink ref="K78" location="A129184850F" display="A129184850F" xr:uid="{6050E4B7-A96C-461C-881B-7ADBF1D94A57}"/>
    <hyperlink ref="K79" location="A129184730L" display="A129184730L" xr:uid="{EDDF9FCB-19D3-4913-B83E-D87F77BFA7A8}"/>
    <hyperlink ref="K80" location="A129184770F" display="A129184770F" xr:uid="{9A4A5093-712D-4AFC-89DC-B1C0745E9655}"/>
    <hyperlink ref="L68" location="A129184810L" display="A129184810L" xr:uid="{5E192FCC-410C-4C49-BC4E-E46FE72770BF}"/>
    <hyperlink ref="L69" location="A129184862R" display="A129184862R" xr:uid="{C51169B6-64F9-41C8-A42D-68B55C7266D0}"/>
    <hyperlink ref="L70" location="A129184734W" display="A129184734W" xr:uid="{F4038700-D4EC-4411-BE6C-DD6D0F1ED244}"/>
    <hyperlink ref="L71" location="A129184822W" display="A129184822W" xr:uid="{3FCD897D-D4BA-4782-8B33-0D02FB4676DF}"/>
    <hyperlink ref="L72" location="A129184826F" display="A129184826F" xr:uid="{D4C7468F-2029-44AA-9F53-8271D358092D}"/>
    <hyperlink ref="L73" location="A129184754F" display="A129184754F" xr:uid="{061BCE8D-59CE-4FDD-9EE9-AC6BDF65E07A}"/>
    <hyperlink ref="L75" location="A129184738F" display="A129184738F" xr:uid="{06AF1B71-8CD0-4CC2-9BB1-9ED1BF0E1C85}"/>
    <hyperlink ref="L76" location="A129184774R" display="A129184774R" xr:uid="{14CFCB66-D8B3-425C-94B9-5634982996C7}"/>
    <hyperlink ref="L77" location="A129184750W" display="A129184750W" xr:uid="{507A4451-F06A-49FE-BCB4-7CF60D85B5C2}"/>
    <hyperlink ref="L78" location="A129184778X" display="A129184778X" xr:uid="{C8FA1B62-B555-41CA-8E1F-381337F10443}"/>
    <hyperlink ref="L79" location="A129184758R" display="A129184758R" xr:uid="{5D095AE5-1854-4BE2-AFB9-AD0CB4C01C5D}"/>
    <hyperlink ref="L80" location="A129184782R" display="A129184782R" xr:uid="{B4AF451C-5D10-40CF-ACE6-068239087782}"/>
    <hyperlink ref="M68" location="A129185550W" display="A129185550W" xr:uid="{96B0A9A6-8033-4E04-8D93-47FEB7989891}"/>
    <hyperlink ref="M69" location="A129185506L" display="A129185506L" xr:uid="{898165BC-300B-44E5-A0C2-080C86072A6D}"/>
    <hyperlink ref="M70" location="A129185554F" display="A129185554F" xr:uid="{56963E48-2431-4D56-8702-95878D376B27}"/>
    <hyperlink ref="M71" location="A129185558R" display="A129185558R" xr:uid="{917D6A89-4ECE-467F-8069-ACE6069D7C51}"/>
    <hyperlink ref="M72" location="A129185510C" display="A129185510C" xr:uid="{FFFE44FF-C362-44DA-9227-CE06969586D8}"/>
    <hyperlink ref="M73" location="A129185514L" display="A129185514L" xr:uid="{E1B96A8E-5F3A-471B-8B68-4CEE7113931E}"/>
    <hyperlink ref="M75" location="A129185534W" display="A129185534W" xr:uid="{8B904915-40C2-48B8-837C-FB45DA342CD5}"/>
    <hyperlink ref="M76" location="A129185482F" display="A129185482F" xr:uid="{A74339AD-9CE2-41A9-95BF-C118380538FC}"/>
    <hyperlink ref="M77" location="A129185562F" display="A129185562F" xr:uid="{FC7C3247-761A-49F7-9850-BD298C1B927F}"/>
    <hyperlink ref="M78" location="A129185538F" display="A129185538F" xr:uid="{46D1FD87-801C-42AE-B70A-3C40C473D276}"/>
    <hyperlink ref="M79" location="A129185574R" display="A129185574R" xr:uid="{CE121132-84C2-4F29-888F-0AB51998673A}"/>
    <hyperlink ref="M80" location="A129185486R" display="A129185486R" xr:uid="{1AB18B1D-C9C5-4E07-ADD0-E76C1EF9AE0F}"/>
    <hyperlink ref="N68" location="A129185442L" display="A129185442L" xr:uid="{DD20AFDC-D86E-46BB-8CAF-346A7C2626A2}"/>
    <hyperlink ref="N69" location="A129185462W" display="A129185462W" xr:uid="{4EA880EE-46E8-48F0-A74F-F44DC71ECB11}"/>
    <hyperlink ref="N70" location="A129185518W" display="A129185518W" xr:uid="{C07BAF02-FFA3-45C7-BF24-612F378C2E43}"/>
    <hyperlink ref="N71" location="A129185466F" display="A129185466F" xr:uid="{787787A2-4EC5-41AB-A35D-9AE0D9F1E9B6}"/>
    <hyperlink ref="N72" location="A129185522L" display="A129185522L" xr:uid="{2124F746-DD1D-4FF6-823D-54068FAD6B3D}"/>
    <hyperlink ref="N73" location="A129185526W" display="A129185526W" xr:uid="{8C7DCBF3-3679-4D8B-9985-E585E9BEC8B5}"/>
    <hyperlink ref="N75" location="A129185578X" display="A129185578X" xr:uid="{666C98DC-E009-4789-86C2-339307D8BD5A}"/>
    <hyperlink ref="N76" location="A129185446W" display="A129185446W" xr:uid="{32490F0B-B5CE-4235-990D-497A833C02C4}"/>
    <hyperlink ref="N77" location="A129185566R" display="A129185566R" xr:uid="{54083073-E284-4D27-9E25-5B9C79CB9CEF}"/>
    <hyperlink ref="N78" location="A129185570F" display="A129185570F" xr:uid="{5B11CD55-2050-47AB-8919-0D5132A33120}"/>
    <hyperlink ref="N79" location="A129185450L" display="A129185450L" xr:uid="{19B6D610-6111-431B-9006-71756B09A7FA}"/>
    <hyperlink ref="N80" location="A129185490F" display="A129185490F" xr:uid="{FAE7B30C-4C14-4318-86D2-B5529286821A}"/>
    <hyperlink ref="O68" location="A129185530L" display="A129185530L" xr:uid="{43526790-E02A-490F-BE59-EDBCF952D91E}"/>
    <hyperlink ref="O69" location="A129185582R" display="A129185582R" xr:uid="{35AB093E-36E2-451B-96C8-FBB8E162B934}"/>
    <hyperlink ref="O70" location="A129185454W" display="A129185454W" xr:uid="{56CA11E2-3D12-4BFE-B943-6C13B2EFC6D1}"/>
    <hyperlink ref="O71" location="A129185542W" display="A129185542W" xr:uid="{F6EEE8AF-38A6-4A53-B45B-4BFB24713F09}"/>
    <hyperlink ref="O72" location="A129185546F" display="A129185546F" xr:uid="{8B99FB81-CADC-4052-9F44-9DE9863640F9}"/>
    <hyperlink ref="O73" location="A129185474F" display="A129185474F" xr:uid="{F83D6CC2-BB6B-4A9E-B566-7DD28614C6FD}"/>
    <hyperlink ref="O75" location="A129185458F" display="A129185458F" xr:uid="{24D13AAC-9168-4688-86B2-C7840B226852}"/>
    <hyperlink ref="O76" location="A129185494R" display="A129185494R" xr:uid="{EE4DBEE9-B719-4009-ACA7-8B5C91568E42}"/>
    <hyperlink ref="O77" location="A129185470W" display="A129185470W" xr:uid="{C4830A23-7FFA-4075-A19F-CE904D006110}"/>
    <hyperlink ref="O78" location="A129185498X" display="A129185498X" xr:uid="{8D23E143-240B-466A-B15D-0E7B0DC65ED7}"/>
    <hyperlink ref="O79" location="A129185478R" display="A129185478R" xr:uid="{33E75AE7-C5E3-430D-8477-FC3FDAA72CF9}"/>
    <hyperlink ref="O80" location="A129185502C" display="A129185502C" xr:uid="{77B8DE33-B3D2-4A69-BC9B-25A9D2DCDDB1}"/>
    <hyperlink ref="P68" location="A129185694J" display="A129185694J" xr:uid="{25069840-68AD-4B76-9725-B3D5F464826E}"/>
    <hyperlink ref="P69" location="A129185650F" display="A129185650F" xr:uid="{B4E4549F-D39C-4306-B3DC-DF88B9D408FB}"/>
    <hyperlink ref="P70" location="A129185698T" display="A129185698T" xr:uid="{A36564F8-F578-4AE3-8EFD-C5B107279F48}"/>
    <hyperlink ref="P71" location="A129185702W" display="A129185702W" xr:uid="{4462683D-2B5F-4C60-AAC4-76597F6D4743}"/>
    <hyperlink ref="P72" location="A129185654R" display="A129185654R" xr:uid="{C178C6EC-4D5F-4907-9C95-FF597548F65A}"/>
    <hyperlink ref="P73" location="A129185658X" display="A129185658X" xr:uid="{F014C6E6-C5B3-405A-B1D8-E6649AE8A96C}"/>
    <hyperlink ref="P75" location="A129185678J" display="A129185678J" xr:uid="{E21F4D03-1CF5-4589-BCA5-B5297D164BF1}"/>
    <hyperlink ref="P76" location="A129185626F" display="A129185626F" xr:uid="{CD544518-09C7-4476-AB09-FFE4884FED03}"/>
    <hyperlink ref="P77" location="A129185706F" display="A129185706F" xr:uid="{AF8922F6-AFB5-4753-90F2-AD9C2855342C}"/>
    <hyperlink ref="P78" location="A129185682X" display="A129185682X" xr:uid="{402799C9-BF3A-4D5E-A13E-5ABD67F687F2}"/>
    <hyperlink ref="P79" location="A129185718R" display="A129185718R" xr:uid="{B0FB311E-2252-4CD6-A849-85EBBFFE8C18}"/>
    <hyperlink ref="P80" location="A129185630W" display="A129185630W" xr:uid="{5EB80AD5-94EE-4F60-9B59-64E6A6FA2CCB}"/>
    <hyperlink ref="Q68" location="A129185586X" display="A129185586X" xr:uid="{F4C36165-DBAD-4CB2-B75C-9DEA30E37855}"/>
    <hyperlink ref="Q69" location="A129185606W" display="A129185606W" xr:uid="{9D4CE2EE-6648-46C4-9F61-F1260317749A}"/>
    <hyperlink ref="Q70" location="A129185662R" display="A129185662R" xr:uid="{1AE8709F-2714-4AD7-84F2-A9027A070F91}"/>
    <hyperlink ref="Q71" location="A129185610L" display="A129185610L" xr:uid="{E2F1EE9B-B987-4209-A6D0-9535FF4CE341}"/>
    <hyperlink ref="Q72" location="A129185666X" display="A129185666X" xr:uid="{CF60F00F-3DAA-403F-A3B3-4D44739AA8DB}"/>
    <hyperlink ref="Q73" location="A129185670R" display="A129185670R" xr:uid="{DC66F107-8034-4356-8790-3F1CF67847E0}"/>
    <hyperlink ref="Q75" location="A129185722F" display="A129185722F" xr:uid="{E874403F-4D35-4923-AF6C-8C4EABEE33B5}"/>
    <hyperlink ref="Q76" location="A129185590R" display="A129185590R" xr:uid="{0692A389-BD00-48CD-B969-6D3E40F0E5BC}"/>
    <hyperlink ref="Q77" location="A129185710W" display="A129185710W" xr:uid="{8AD3D0BD-C3EF-48BB-A1DB-D5CBAB42AB9D}"/>
    <hyperlink ref="Q78" location="A129185714F" display="A129185714F" xr:uid="{00FB5D76-3DE4-4068-81E5-DCF87D1A2E8D}"/>
    <hyperlink ref="Q79" location="A129185594X" display="A129185594X" xr:uid="{2EAE31C8-4178-46EB-8DA9-F290B21C4495}"/>
    <hyperlink ref="Q80" location="A129185634F" display="A129185634F" xr:uid="{80B93FA8-261A-4456-84ED-C1F8CF296B13}"/>
    <hyperlink ref="R68" location="A129185674X" display="A129185674X" xr:uid="{2D0F44DF-8F45-42DE-8991-95AA5EA8BB31}"/>
    <hyperlink ref="R69" location="A129185726R" display="A129185726R" xr:uid="{F61E3E27-569A-4325-99B9-A7E2448B898E}"/>
    <hyperlink ref="R70" location="A129185598J" display="A129185598J" xr:uid="{E0A61DF4-C206-45B0-B510-E4B252560017}"/>
    <hyperlink ref="R71" location="A129185686J" display="A129185686J" xr:uid="{C92C5E71-AF53-45BD-A6A4-0C86290AE465}"/>
    <hyperlink ref="R72" location="A129185690X" display="A129185690X" xr:uid="{6ED53ED1-B205-4B89-98CC-286116442FC2}"/>
    <hyperlink ref="R73" location="A129185618F" display="A129185618F" xr:uid="{8A718366-3DE3-4F04-A61D-8DE6B0B69849}"/>
    <hyperlink ref="R75" location="A129185602L" display="A129185602L" xr:uid="{2446E7F6-63EE-4139-B1DC-422A03784485}"/>
    <hyperlink ref="R76" location="A129185638R" display="A129185638R" xr:uid="{F8C8D061-E34B-46C2-8CB0-D847F4D89B79}"/>
    <hyperlink ref="R77" location="A129185614W" display="A129185614W" xr:uid="{C4FE62CF-83B0-42A6-B4BB-F81002263D20}"/>
    <hyperlink ref="R78" location="A129185642F" display="A129185642F" xr:uid="{70BC24E4-5B37-4641-B688-F17058536659}"/>
    <hyperlink ref="R79" location="A129185622W" display="A129185622W" xr:uid="{6E60F9BB-3D4D-40A7-A2A0-ECCDF77CA663}"/>
    <hyperlink ref="R80" location="A129185646R" display="A129185646R" xr:uid="{6A62295A-FB1D-45DA-813F-1A60C5137A28}"/>
    <hyperlink ref="S68" location="A129184974J" display="A129184974J" xr:uid="{BD4E2CEC-EFA5-4E51-9839-6AB9D5B2AE5C}"/>
    <hyperlink ref="S69" location="A129184930F" display="A129184930F" xr:uid="{EBF45212-1233-4128-8F3D-B1F9B334A857}"/>
    <hyperlink ref="S70" location="A129184978T" display="A129184978T" xr:uid="{579BC523-71A2-4258-B917-94F1C4A2D5E0}"/>
    <hyperlink ref="S71" location="A129184982J" display="A129184982J" xr:uid="{401733B7-3981-4E9C-8711-4E279EE36255}"/>
    <hyperlink ref="S72" location="A129184934R" display="A129184934R" xr:uid="{23C9D358-C0E4-475B-A45F-513B64B797AD}"/>
    <hyperlink ref="S73" location="A129184938X" display="A129184938X" xr:uid="{7B41D443-E489-4FF5-9BF4-2CAA61D54115}"/>
    <hyperlink ref="S75" location="A129184958J" display="A129184958J" xr:uid="{51F5652D-D053-4EF0-8884-24026C8B68FD}"/>
    <hyperlink ref="S76" location="A129184906F" display="A129184906F" xr:uid="{E3AB5E66-C260-4651-AC5D-BCD9B31F5718}"/>
    <hyperlink ref="S77" location="A129184986T" display="A129184986T" xr:uid="{20CDD19D-8442-4386-B8CD-D0640FE3CA7C}"/>
    <hyperlink ref="S78" location="A129184962X" display="A129184962X" xr:uid="{8029D356-8786-4D09-923F-26839EF87C82}"/>
    <hyperlink ref="S79" location="A129184998A" display="A129184998A" xr:uid="{2817F107-BEBA-404F-942A-574B9B588908}"/>
    <hyperlink ref="S80" location="A129184910W" display="A129184910W" xr:uid="{1828012B-B189-4BA8-8CA1-4727604D310E}"/>
    <hyperlink ref="T68" location="A129184866X" display="A129184866X" xr:uid="{5E4B7899-23B0-4579-A95E-BA0ABE7AF4AB}"/>
    <hyperlink ref="T69" location="A129184886J" display="A129184886J" xr:uid="{1D9BD17A-E3F2-43E5-AA50-FEA4D5F3C2DA}"/>
    <hyperlink ref="T70" location="A129184942R" display="A129184942R" xr:uid="{06EAF7BB-7CB2-40CB-A135-99092188CA28}"/>
    <hyperlink ref="T71" location="A129184890X" display="A129184890X" xr:uid="{2BA6D6B6-B5AF-4224-82F3-F972D90F9402}"/>
    <hyperlink ref="T72" location="A129184946X" display="A129184946X" xr:uid="{28E534F7-DC26-499D-BB57-831BBACB0632}"/>
    <hyperlink ref="T73" location="A129184950R" display="A129184950R" xr:uid="{A454AAD6-C270-4DA0-87FE-DF0DFD47F44C}"/>
    <hyperlink ref="T75" location="A129185002J" display="A129185002J" xr:uid="{C57DF8BF-E630-42D3-86DD-7C02BD7859A5}"/>
    <hyperlink ref="T76" location="A129184870R" display="A129184870R" xr:uid="{275C94C6-78AF-4078-BAED-E4C0700752E8}"/>
    <hyperlink ref="T77" location="A129184990J" display="A129184990J" xr:uid="{0E8ADCEA-5348-4132-BDF7-AAADA2837187}"/>
    <hyperlink ref="T78" location="A129184994T" display="A129184994T" xr:uid="{D5810686-A1AF-4E21-8C98-4813C782FC9E}"/>
    <hyperlink ref="T79" location="A129184874X" display="A129184874X" xr:uid="{02110674-965E-440C-80FD-51011F1E3692}"/>
    <hyperlink ref="T80" location="A129184914F" display="A129184914F" xr:uid="{C09408DC-8431-4023-9957-09855CA76CE5}"/>
    <hyperlink ref="U68" location="A129184954X" display="A129184954X" xr:uid="{CE0BC056-34AB-41D1-A243-E9609495048C}"/>
    <hyperlink ref="U69" location="A129185006T" display="A129185006T" xr:uid="{18431CD2-B167-48D6-A634-CD80EA154F82}"/>
    <hyperlink ref="U70" location="A129184878J" display="A129184878J" xr:uid="{EBCFDA62-7088-4815-BB50-56B5F71F529C}"/>
    <hyperlink ref="U71" location="A129184966J" display="A129184966J" xr:uid="{6C50CC92-F8B1-4DAF-8749-9A07735F8B51}"/>
    <hyperlink ref="U72" location="A129184970X" display="A129184970X" xr:uid="{4EBCA4B5-24D6-429D-B375-98009F1BE6AC}"/>
    <hyperlink ref="U73" location="A129184898T" display="A129184898T" xr:uid="{D88ECD27-1AC1-4462-9F6E-5E2BE1EC9058}"/>
    <hyperlink ref="U75" location="A129184882X" display="A129184882X" xr:uid="{1FD2815E-B5C4-4E86-BEAD-8E7CC328BFA0}"/>
    <hyperlink ref="U76" location="A129184918R" display="A129184918R" xr:uid="{E807524D-BF53-4318-AC63-245E3D79FC2F}"/>
    <hyperlink ref="U77" location="A129184894J" display="A129184894J" xr:uid="{DFDBA174-813A-453F-BFBC-E26AAC37A816}"/>
    <hyperlink ref="U78" location="A129184922F" display="A129184922F" xr:uid="{0624BF6A-27A3-4F2F-8049-961D2975C2D3}"/>
    <hyperlink ref="U79" location="A129184902W" display="A129184902W" xr:uid="{4A755FF2-C566-4A93-8343-0E0B17072C18}"/>
    <hyperlink ref="U80" location="A129184926R" display="A129184926R" xr:uid="{505CD401-1AED-403E-A1CE-E829104CE2B6}"/>
    <hyperlink ref="V68" location="A129185118K" display="A129185118K" xr:uid="{CBEEC503-9FDA-448E-B4A8-17937D24711E}"/>
    <hyperlink ref="V69" location="A129185074V" display="A129185074V" xr:uid="{FEB2B74C-C9CF-457B-A40D-8032C7863BBC}"/>
    <hyperlink ref="V70" location="A129185122A" display="A129185122A" xr:uid="{83EB6465-E9AA-4378-AC89-AD56D0E072B1}"/>
    <hyperlink ref="V71" location="A129185126K" display="A129185126K" xr:uid="{F20E6088-DC14-4D29-B2D7-5822F24F14FF}"/>
    <hyperlink ref="V72" location="A129185078C" display="A129185078C" xr:uid="{E064C834-5BD1-43BC-90AA-0F1D6FFE89A1}"/>
    <hyperlink ref="V73" location="A129185082V" display="A129185082V" xr:uid="{EC13EE90-077F-4327-8E00-13F9AB162F12}"/>
    <hyperlink ref="V75" location="A129185102T" display="A129185102T" xr:uid="{4C340045-0BB7-4D53-9215-E37A15F56245}"/>
    <hyperlink ref="V76" location="A129185050A" display="A129185050A" xr:uid="{8C4C0A60-41A6-4D68-A25F-3BA7F7048CAC}"/>
    <hyperlink ref="V77" location="A129185130A" display="A129185130A" xr:uid="{227025F8-2D96-4BE2-9B25-5C5FA47CB716}"/>
    <hyperlink ref="V78" location="A129185106A" display="A129185106A" xr:uid="{D8641E8A-B993-4B6B-A5AC-0B090AF9D48A}"/>
    <hyperlink ref="V79" location="A129185142K" display="A129185142K" xr:uid="{1FDAB49D-FB73-4E57-B765-627881F6978C}"/>
    <hyperlink ref="V80" location="A129185054K" display="A129185054K" xr:uid="{981F99C4-E337-42AD-B454-8AB537CDC7D2}"/>
    <hyperlink ref="W68" location="A129185010J" display="A129185010J" xr:uid="{93BE0C3C-5D56-4F30-9BC8-08E8D278C510}"/>
    <hyperlink ref="W69" location="A129185030T" display="A129185030T" xr:uid="{DA07F70D-9770-4994-B204-B4CB33D15869}"/>
    <hyperlink ref="W70" location="A129185086C" display="A129185086C" xr:uid="{1A280419-6CC7-4D76-A041-CBCCF130A90B}"/>
    <hyperlink ref="W71" location="A129185034A" display="A129185034A" xr:uid="{DEA69E62-0837-48D6-AC34-15ACEB387EB9}"/>
    <hyperlink ref="W72" location="A129185090V" display="A129185090V" xr:uid="{A9FAA56B-61F4-4AE4-95C1-1CC01194ED56}"/>
    <hyperlink ref="W73" location="A129185094C" display="A129185094C" xr:uid="{8A312724-637D-4D10-8AA3-C74A575680B2}"/>
    <hyperlink ref="W75" location="A129185146V" display="A129185146V" xr:uid="{8F8DA3E1-E0A8-4044-819F-17C3566467A7}"/>
    <hyperlink ref="W76" location="A129185014T" display="A129185014T" xr:uid="{17AE000D-0281-4650-9F19-18A95C61457F}"/>
    <hyperlink ref="W77" location="A129185134K" display="A129185134K" xr:uid="{D4B3705D-DE75-4EAC-BE6B-C79803056EAF}"/>
    <hyperlink ref="W78" location="A129185138V" display="A129185138V" xr:uid="{85C5BFF6-DDEE-4CAE-BD38-990D10FBBFC9}"/>
    <hyperlink ref="W79" location="A129185018A" display="A129185018A" xr:uid="{B843D911-184E-41E9-9A17-36CA301AA236}"/>
    <hyperlink ref="W80" location="A129185058V" display="A129185058V" xr:uid="{25C474A6-2F06-4314-87E1-755506C949CC}"/>
    <hyperlink ref="X68" location="A129185098L" display="A129185098L" xr:uid="{24E6CD28-BC39-4E27-960F-39FF82730D16}"/>
    <hyperlink ref="X69" location="A129185150K" display="A129185150K" xr:uid="{320E9E64-D91B-4A1F-8C83-AE6AA9381C9B}"/>
    <hyperlink ref="X70" location="A129185022T" display="A129185022T" xr:uid="{752AB8A9-680D-4C94-A99C-6472A3B4D8A0}"/>
    <hyperlink ref="X71" location="A129185110T" display="A129185110T" xr:uid="{76DA193C-25A6-4766-BEF8-30E892C91D36}"/>
    <hyperlink ref="X72" location="A129185114A" display="A129185114A" xr:uid="{0330C697-C72F-4773-8281-2412010DA047}"/>
    <hyperlink ref="X73" location="A129185042A" display="A129185042A" xr:uid="{68C97D5A-F331-4713-A0F7-DFD86B7E1E0E}"/>
    <hyperlink ref="X75" location="A129185026A" display="A129185026A" xr:uid="{54DB1F12-0AED-4DD6-A589-C0B001F585DD}"/>
    <hyperlink ref="X76" location="A129185062K" display="A129185062K" xr:uid="{B9B138D8-BAB9-49C1-8390-78E79756F28E}"/>
    <hyperlink ref="X77" location="A129185038K" display="A129185038K" xr:uid="{23287FA8-0633-4FC7-9B4B-C5F38A52C717}"/>
    <hyperlink ref="X78" location="A129185066V" display="A129185066V" xr:uid="{97511981-3CA5-49AA-B907-69DA967EC8BC}"/>
    <hyperlink ref="X79" location="A129185046K" display="A129185046K" xr:uid="{0DD5E6C0-C0F6-4774-985C-6D3F1AABAE00}"/>
    <hyperlink ref="X80" location="A129185070K" display="A129185070K" xr:uid="{B424326E-14F1-402C-93D9-738048E3C758}"/>
    <hyperlink ref="Y68" location="A129185262C" display="A129185262C" xr:uid="{CC0B0C86-BD46-42C7-99C0-C79D99D0D002}"/>
    <hyperlink ref="Y69" location="A129185218V" display="A129185218V" xr:uid="{54A7BE56-0327-407C-80E2-5960458B1BF1}"/>
    <hyperlink ref="Y70" location="A129185266L" display="A129185266L" xr:uid="{6518905F-91D0-47A3-8C5E-CE4BB5D888EF}"/>
    <hyperlink ref="Y71" location="A129185270C" display="A129185270C" xr:uid="{A19C7197-D674-42C1-BF71-7C6FEBD13ECE}"/>
    <hyperlink ref="Y72" location="A129185222K" display="A129185222K" xr:uid="{3839344B-1A8F-4799-8E49-43C8C4BA1EF4}"/>
    <hyperlink ref="Y73" location="A129185226V" display="A129185226V" xr:uid="{5FD9D6CA-68D6-482B-B4BF-D0CDBB8115D6}"/>
    <hyperlink ref="Y75" location="A129185246C" display="A129185246C" xr:uid="{1DB9320B-DC4D-4521-9E8D-F37A5FFC5587}"/>
    <hyperlink ref="Y76" location="A129185194L" display="A129185194L" xr:uid="{B6EBF677-8CDF-4884-8606-B4716C48EAA3}"/>
    <hyperlink ref="Y77" location="A129185274L" display="A129185274L" xr:uid="{494E6ECD-EB76-4F69-B1BA-506CBED96F9A}"/>
    <hyperlink ref="Y78" location="A129185250V" display="A129185250V" xr:uid="{E22B46A5-6B52-41BA-80F7-8E85CB516BA9}"/>
    <hyperlink ref="Y79" location="A129185286W" display="A129185286W" xr:uid="{FFF187A7-8BDE-4C65-96EF-AAA1C88BA91D}"/>
    <hyperlink ref="Y80" location="A129185198W" display="A129185198W" xr:uid="{34BFDB40-5FFA-4098-8C4A-7E1A6E3F3B90}"/>
    <hyperlink ref="Z68" location="A129185154V" display="A129185154V" xr:uid="{4AE1B1E6-C672-4A7F-8767-1430141E3A2C}"/>
    <hyperlink ref="Z69" location="A129185174C" display="A129185174C" xr:uid="{389CC9E7-CA7A-4735-9561-C4D673EF605F}"/>
    <hyperlink ref="Z70" location="A129185230K" display="A129185230K" xr:uid="{975E9997-8C79-4567-91F5-74394A5DF170}"/>
    <hyperlink ref="Z71" location="A129185178L" display="A129185178L" xr:uid="{E8B62404-1383-4916-9336-CE5DD75D6793}"/>
    <hyperlink ref="Z72" location="A129185234V" display="A129185234V" xr:uid="{AFBDC42D-1289-4475-A473-CC18A308ED79}"/>
    <hyperlink ref="Z73" location="A129185238C" display="A129185238C" xr:uid="{44B261EC-279A-405E-8913-A65EA2A338EA}"/>
    <hyperlink ref="Z75" location="A129185290L" display="A129185290L" xr:uid="{8A468F2B-4D3D-4C18-A8C2-0A843A75C22F}"/>
    <hyperlink ref="Z76" location="A129185158C" display="A129185158C" xr:uid="{9825EDD3-5FED-4AA4-A3A7-C5D5C33B5C10}"/>
    <hyperlink ref="Z77" location="A129185278W" display="A129185278W" xr:uid="{0B5F9423-3C6B-4F3A-94E4-0FCABC4A4689}"/>
    <hyperlink ref="Z78" location="A129185282L" display="A129185282L" xr:uid="{35778DB3-3606-4663-9FA0-F8FC8D9ED2C6}"/>
    <hyperlink ref="Z79" location="A129185162V" display="A129185162V" xr:uid="{9871B73C-2324-4DD9-AF66-1B6090A0CBB9}"/>
    <hyperlink ref="Z80" location="A129185202A" display="A129185202A" xr:uid="{4783F8AA-26E6-4D05-99EE-7825BBA923C0}"/>
    <hyperlink ref="AA68" location="A129185242V" display="A129185242V" xr:uid="{3A26ED47-FD6F-4C44-A020-5A208357EA1D}"/>
    <hyperlink ref="AA69" location="A129185294W" display="A129185294W" xr:uid="{805417CC-F477-48AD-92EC-1D4B2F656D43}"/>
    <hyperlink ref="AA70" location="A129185166C" display="A129185166C" xr:uid="{F451C3A9-C26D-4FF5-A489-3D9B47564975}"/>
    <hyperlink ref="AA71" location="A129185254C" display="A129185254C" xr:uid="{6FB631A4-1316-4651-AF5B-1E0A37E8DF0C}"/>
    <hyperlink ref="AA72" location="A129185258L" display="A129185258L" xr:uid="{82EA84F9-465F-453A-84C7-39E0B52BD4E2}"/>
    <hyperlink ref="AA73" location="A129185186L" display="A129185186L" xr:uid="{E197F121-A0A8-4DBC-B938-324EFCA7A3CA}"/>
    <hyperlink ref="AA75" location="A129185170V" display="A129185170V" xr:uid="{26543BB0-9622-4AA7-BA16-11DC1FBC610C}"/>
    <hyperlink ref="AA76" location="A129185206K" display="A129185206K" xr:uid="{58866B16-C0D1-407C-ACFC-8B75761AF062}"/>
    <hyperlink ref="AA77" location="A129185182C" display="A129185182C" xr:uid="{AF912802-98BD-493D-99CE-CD561B3DC381}"/>
    <hyperlink ref="AA78" location="A129185210A" display="A129185210A" xr:uid="{C21F9F3B-0306-40AB-BF5A-3D22369CB52E}"/>
    <hyperlink ref="AA79" location="A129185190C" display="A129185190C" xr:uid="{5FF37F47-0994-46D5-8D46-33F7A966816B}"/>
    <hyperlink ref="AA80" location="A129185214K" display="A129185214K" xr:uid="{B4CB9E2C-5421-444F-8712-AF07CC6A2A5D}"/>
    <hyperlink ref="AB68" location="A129184686R" display="A129184686R" xr:uid="{7DE27011-4F47-4772-B222-4E4D0F1861CB}"/>
    <hyperlink ref="AB69" location="A129184642L" display="A129184642L" xr:uid="{5FDC2350-DE39-4255-9797-A3563BE09206}"/>
    <hyperlink ref="AB70" location="A129184690F" display="A129184690F" xr:uid="{30CD2898-F802-4995-9415-7861BC77EF52}"/>
    <hyperlink ref="AB71" location="A129184694R" display="A129184694R" xr:uid="{E369A300-24AD-453B-A9EF-E9E0D56C2366}"/>
    <hyperlink ref="AB72" location="A129184646W" display="A129184646W" xr:uid="{6E6285E6-7016-4805-BC91-10B9C6AB3A52}"/>
    <hyperlink ref="AB73" location="A129184650L" display="A129184650L" xr:uid="{79775308-CA26-4E1F-B75C-11FDBDF737CB}"/>
    <hyperlink ref="AB75" location="A129184670W" display="A129184670W" xr:uid="{E7A83988-9351-461B-932C-347E62258850}"/>
    <hyperlink ref="AB76" location="A129184618L" display="A129184618L" xr:uid="{CADECE33-4DEC-415D-844F-D4799753902C}"/>
    <hyperlink ref="AB77" location="A129184698X" display="A129184698X" xr:uid="{7B51DAD4-6AD8-4257-B823-8A45412F5B27}"/>
    <hyperlink ref="AB78" location="A129184674F" display="A129184674F" xr:uid="{3F9D67E7-2265-4384-A376-1B2466D543D4}"/>
    <hyperlink ref="AB79" location="A129184710C" display="A129184710C" xr:uid="{95B63880-21D4-46E6-8D6C-8A92C18DA77C}"/>
    <hyperlink ref="AB80" location="A129184622C" display="A129184622C" xr:uid="{444CDFFB-BEFA-4461-82B0-3E34C2511470}"/>
    <hyperlink ref="AC68" location="A129184578F" display="A129184578F" xr:uid="{3E9E421C-A6A8-4F6E-8F82-03374AB0888E}"/>
    <hyperlink ref="AC69" location="A129184598R" display="A129184598R" xr:uid="{8A15F78C-279D-4494-8888-24D6D3B46242}"/>
    <hyperlink ref="AC70" location="A129184654W" display="A129184654W" xr:uid="{BE92E2F3-5EDF-4F34-9ED1-0DC040121437}"/>
    <hyperlink ref="AC71" location="A129184602V" display="A129184602V" xr:uid="{6B9EE217-B8C9-41B4-B5CC-53186E8957AE}"/>
    <hyperlink ref="AC72" location="A129184658F" display="A129184658F" xr:uid="{489CA618-CF59-4045-B566-A75F95B03F99}"/>
    <hyperlink ref="AC73" location="A129184662W" display="A129184662W" xr:uid="{17957FE2-C8D0-4628-97F3-94A493BDB76D}"/>
    <hyperlink ref="AC75" location="A129184714L" display="A129184714L" xr:uid="{9C896689-58BB-481A-9207-8257AD07E97B}"/>
    <hyperlink ref="AC76" location="A129184582W" display="A129184582W" xr:uid="{9DF5D9CA-D1F2-4BC7-B490-1F64B9901BF0}"/>
    <hyperlink ref="AC77" location="A129184702C" display="A129184702C" xr:uid="{E16D3F16-F92E-492C-8C99-735EE904AF08}"/>
    <hyperlink ref="AC78" location="A129184706L" display="A129184706L" xr:uid="{FE6B096C-FFED-4012-AAC9-A9C0491CAF32}"/>
    <hyperlink ref="AC79" location="A129184586F" display="A129184586F" xr:uid="{974B83E8-368F-49FC-B714-7C8C2CFE5DB5}"/>
    <hyperlink ref="AC80" location="A129184626L" display="A129184626L" xr:uid="{DB91D515-8DA1-4B77-A9EA-4DBF387E8350}"/>
    <hyperlink ref="AD68" location="A129184666F" display="A129184666F" xr:uid="{F5D9CA4F-2A0E-4969-9D01-10C15F526359}"/>
    <hyperlink ref="AD69" location="A129184718W" display="A129184718W" xr:uid="{27A32BFC-7AB1-49BF-93CA-A0F2B3F73FC7}"/>
    <hyperlink ref="AD70" location="A129184590W" display="A129184590W" xr:uid="{A959489D-8618-46B9-8AE0-3649BD879DAC}"/>
    <hyperlink ref="AD71" location="A129184678R" display="A129184678R" xr:uid="{63028A60-E8D0-43AA-8C7A-B37418A0E9F2}"/>
    <hyperlink ref="AD72" location="A129184682F" display="A129184682F" xr:uid="{6BE470DB-61EB-44B9-B784-8712038A9610}"/>
    <hyperlink ref="AD73" location="A129184610V" display="A129184610V" xr:uid="{6C2CD048-69B3-4D54-846A-C7A4BE23C465}"/>
    <hyperlink ref="AD75" location="A129184594F" display="A129184594F" xr:uid="{A61B0510-E529-4527-9628-1D587C371D81}"/>
    <hyperlink ref="AD76" location="A129184630C" display="A129184630C" xr:uid="{CB5D6CA0-1D56-4FB2-B707-7758CFD39E66}"/>
    <hyperlink ref="AD77" location="A129184606C" display="A129184606C" xr:uid="{D3BF5297-165B-42FC-8D10-B6A11F58FDE3}"/>
    <hyperlink ref="AD78" location="A129184634L" display="A129184634L" xr:uid="{40B92BCF-1D18-4DEB-A279-B4BD1EF238B6}"/>
    <hyperlink ref="AD79" location="A129184614C" display="A129184614C" xr:uid="{71963071-AF0D-4784-8E93-1823EC4A2A5F}"/>
    <hyperlink ref="AD80" location="A129184638W" display="A129184638W" xr:uid="{F37C5C4A-FCFD-4FE5-A94A-99361FD041A1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337"/>
  <sheetViews>
    <sheetView showGridLines="0" workbookViewId="0">
      <pane ySplit="11" topLeftCell="A12" activePane="bottomLeft" state="frozen"/>
      <selection pane="bottomLeft" activeCell="A12" sqref="A12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661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662</v>
      </c>
    </row>
    <row r="6" spans="1:13" ht="15.75" customHeight="1">
      <c r="B6" s="61" t="s">
        <v>663</v>
      </c>
      <c r="C6" s="61"/>
      <c r="D6" s="61"/>
      <c r="E6" s="61"/>
      <c r="F6" s="61"/>
      <c r="G6" s="61"/>
      <c r="H6" s="61"/>
      <c r="I6" s="61"/>
      <c r="J6" s="61"/>
      <c r="K6" s="61"/>
      <c r="L6" s="61"/>
    </row>
    <row r="8" spans="1:13" ht="15">
      <c r="D8" s="15" t="s">
        <v>665</v>
      </c>
    </row>
    <row r="9" spans="1:13" s="16" customFormat="1"/>
    <row r="10" spans="1:13" ht="22.5" customHeight="1">
      <c r="A10" s="17" t="s">
        <v>666</v>
      </c>
      <c r="B10" s="17"/>
      <c r="C10" s="17"/>
      <c r="D10" s="17" t="s">
        <v>251</v>
      </c>
      <c r="E10" s="17" t="s">
        <v>258</v>
      </c>
      <c r="F10" s="17" t="s">
        <v>255</v>
      </c>
      <c r="G10" s="17" t="s">
        <v>256</v>
      </c>
      <c r="H10" s="17" t="s">
        <v>667</v>
      </c>
      <c r="I10" s="17" t="s">
        <v>250</v>
      </c>
      <c r="J10" s="17" t="s">
        <v>252</v>
      </c>
      <c r="K10" s="17" t="s">
        <v>668</v>
      </c>
      <c r="L10" s="17" t="s">
        <v>254</v>
      </c>
    </row>
    <row r="12" spans="1:13">
      <c r="A12" s="11" t="s">
        <v>0</v>
      </c>
      <c r="D12" s="11" t="s">
        <v>260</v>
      </c>
      <c r="E12" s="18" t="s">
        <v>263</v>
      </c>
      <c r="F12" s="10">
        <v>27334</v>
      </c>
      <c r="G12" s="10">
        <v>44713</v>
      </c>
      <c r="H12" s="11">
        <v>58</v>
      </c>
      <c r="I12" s="19" t="s">
        <v>259</v>
      </c>
      <c r="J12" s="11" t="s">
        <v>261</v>
      </c>
      <c r="K12" s="11" t="s">
        <v>262</v>
      </c>
      <c r="L12" s="11" t="s">
        <v>674</v>
      </c>
    </row>
    <row r="13" spans="1:13">
      <c r="A13" s="11" t="s">
        <v>1</v>
      </c>
      <c r="D13" s="11" t="s">
        <v>260</v>
      </c>
      <c r="E13" s="18" t="s">
        <v>264</v>
      </c>
      <c r="F13" s="10">
        <v>29037</v>
      </c>
      <c r="G13" s="10">
        <v>44713</v>
      </c>
      <c r="H13" s="11">
        <v>57</v>
      </c>
      <c r="I13" s="19" t="s">
        <v>259</v>
      </c>
      <c r="J13" s="11" t="s">
        <v>261</v>
      </c>
      <c r="K13" s="11" t="s">
        <v>262</v>
      </c>
      <c r="L13" s="11" t="s">
        <v>673</v>
      </c>
    </row>
    <row r="14" spans="1:13">
      <c r="A14" s="11" t="s">
        <v>2</v>
      </c>
      <c r="D14" s="11" t="s">
        <v>260</v>
      </c>
      <c r="E14" s="18" t="s">
        <v>265</v>
      </c>
      <c r="F14" s="10">
        <v>29738</v>
      </c>
      <c r="G14" s="10">
        <v>44713</v>
      </c>
      <c r="H14" s="11">
        <v>55</v>
      </c>
      <c r="I14" s="19" t="s">
        <v>259</v>
      </c>
      <c r="J14" s="11" t="s">
        <v>261</v>
      </c>
      <c r="K14" s="11" t="s">
        <v>262</v>
      </c>
      <c r="L14" s="11" t="s">
        <v>673</v>
      </c>
    </row>
    <row r="15" spans="1:13">
      <c r="A15" s="11" t="s">
        <v>3</v>
      </c>
      <c r="D15" s="11" t="s">
        <v>260</v>
      </c>
      <c r="E15" s="18" t="s">
        <v>266</v>
      </c>
      <c r="F15" s="10">
        <v>31929</v>
      </c>
      <c r="G15" s="10">
        <v>44713</v>
      </c>
      <c r="H15" s="11">
        <v>49</v>
      </c>
      <c r="I15" s="19" t="s">
        <v>259</v>
      </c>
      <c r="J15" s="11" t="s">
        <v>261</v>
      </c>
      <c r="K15" s="11" t="s">
        <v>262</v>
      </c>
      <c r="L15" s="11" t="s">
        <v>672</v>
      </c>
    </row>
    <row r="16" spans="1:13">
      <c r="A16" s="11" t="s">
        <v>4</v>
      </c>
      <c r="D16" s="11" t="s">
        <v>260</v>
      </c>
      <c r="E16" s="18" t="s">
        <v>267</v>
      </c>
      <c r="F16" s="10">
        <v>31929</v>
      </c>
      <c r="G16" s="10">
        <v>44713</v>
      </c>
      <c r="H16" s="11">
        <v>49</v>
      </c>
      <c r="I16" s="19" t="s">
        <v>259</v>
      </c>
      <c r="J16" s="11" t="s">
        <v>261</v>
      </c>
      <c r="K16" s="11" t="s">
        <v>262</v>
      </c>
      <c r="L16" s="11" t="s">
        <v>672</v>
      </c>
    </row>
    <row r="17" spans="1:12">
      <c r="A17" s="11" t="s">
        <v>5</v>
      </c>
      <c r="D17" s="11" t="s">
        <v>260</v>
      </c>
      <c r="E17" s="18" t="s">
        <v>268</v>
      </c>
      <c r="F17" s="10">
        <v>30133</v>
      </c>
      <c r="G17" s="10">
        <v>44713</v>
      </c>
      <c r="H17" s="11">
        <v>54</v>
      </c>
      <c r="I17" s="19" t="s">
        <v>259</v>
      </c>
      <c r="J17" s="11" t="s">
        <v>261</v>
      </c>
      <c r="K17" s="11" t="s">
        <v>262</v>
      </c>
      <c r="L17" s="11" t="s">
        <v>673</v>
      </c>
    </row>
    <row r="18" spans="1:12">
      <c r="A18" s="11" t="s">
        <v>6</v>
      </c>
      <c r="D18" s="11" t="s">
        <v>260</v>
      </c>
      <c r="E18" s="18" t="s">
        <v>269</v>
      </c>
      <c r="F18" s="10">
        <v>34121</v>
      </c>
      <c r="G18" s="10">
        <v>44713</v>
      </c>
      <c r="H18" s="11">
        <v>43</v>
      </c>
      <c r="I18" s="19" t="s">
        <v>259</v>
      </c>
      <c r="J18" s="11" t="s">
        <v>261</v>
      </c>
      <c r="K18" s="11" t="s">
        <v>262</v>
      </c>
      <c r="L18" s="11" t="s">
        <v>672</v>
      </c>
    </row>
    <row r="19" spans="1:12">
      <c r="A19" s="11" t="s">
        <v>7</v>
      </c>
      <c r="D19" s="11" t="s">
        <v>260</v>
      </c>
      <c r="E19" s="18" t="s">
        <v>270</v>
      </c>
      <c r="F19" s="10">
        <v>34121</v>
      </c>
      <c r="G19" s="10">
        <v>44713</v>
      </c>
      <c r="H19" s="11">
        <v>43</v>
      </c>
      <c r="I19" s="19" t="s">
        <v>259</v>
      </c>
      <c r="J19" s="11" t="s">
        <v>261</v>
      </c>
      <c r="K19" s="11" t="s">
        <v>262</v>
      </c>
      <c r="L19" s="11" t="s">
        <v>672</v>
      </c>
    </row>
    <row r="20" spans="1:12">
      <c r="A20" s="11" t="s">
        <v>8</v>
      </c>
      <c r="D20" s="11" t="s">
        <v>260</v>
      </c>
      <c r="E20" s="18" t="s">
        <v>271</v>
      </c>
      <c r="F20" s="10">
        <v>34121</v>
      </c>
      <c r="G20" s="10">
        <v>44713</v>
      </c>
      <c r="H20" s="11">
        <v>43</v>
      </c>
      <c r="I20" s="19" t="s">
        <v>259</v>
      </c>
      <c r="J20" s="11" t="s">
        <v>261</v>
      </c>
      <c r="K20" s="11" t="s">
        <v>262</v>
      </c>
      <c r="L20" s="11" t="s">
        <v>672</v>
      </c>
    </row>
    <row r="21" spans="1:12">
      <c r="A21" s="11" t="s">
        <v>9</v>
      </c>
      <c r="D21" s="11" t="s">
        <v>260</v>
      </c>
      <c r="E21" s="18" t="s">
        <v>272</v>
      </c>
      <c r="F21" s="10">
        <v>34121</v>
      </c>
      <c r="G21" s="10">
        <v>44713</v>
      </c>
      <c r="H21" s="11">
        <v>43</v>
      </c>
      <c r="I21" s="19" t="s">
        <v>259</v>
      </c>
      <c r="J21" s="11" t="s">
        <v>261</v>
      </c>
      <c r="K21" s="11" t="s">
        <v>262</v>
      </c>
      <c r="L21" s="11" t="s">
        <v>672</v>
      </c>
    </row>
    <row r="22" spans="1:12">
      <c r="A22" s="11" t="s">
        <v>10</v>
      </c>
      <c r="D22" s="11" t="s">
        <v>260</v>
      </c>
      <c r="E22" s="18" t="s">
        <v>273</v>
      </c>
      <c r="F22" s="10">
        <v>34121</v>
      </c>
      <c r="G22" s="10">
        <v>44713</v>
      </c>
      <c r="H22" s="11">
        <v>43</v>
      </c>
      <c r="I22" s="19" t="s">
        <v>259</v>
      </c>
      <c r="J22" s="11" t="s">
        <v>261</v>
      </c>
      <c r="K22" s="11" t="s">
        <v>262</v>
      </c>
      <c r="L22" s="11" t="s">
        <v>672</v>
      </c>
    </row>
    <row r="23" spans="1:12">
      <c r="A23" s="11" t="s">
        <v>11</v>
      </c>
      <c r="D23" s="11" t="s">
        <v>260</v>
      </c>
      <c r="E23" s="18" t="s">
        <v>274</v>
      </c>
      <c r="F23" s="10">
        <v>34121</v>
      </c>
      <c r="G23" s="10">
        <v>44713</v>
      </c>
      <c r="H23" s="11">
        <v>43</v>
      </c>
      <c r="I23" s="19" t="s">
        <v>259</v>
      </c>
      <c r="J23" s="11" t="s">
        <v>261</v>
      </c>
      <c r="K23" s="11" t="s">
        <v>262</v>
      </c>
      <c r="L23" s="11" t="s">
        <v>672</v>
      </c>
    </row>
    <row r="24" spans="1:12">
      <c r="A24" s="11" t="s">
        <v>12</v>
      </c>
      <c r="D24" s="11" t="s">
        <v>260</v>
      </c>
      <c r="E24" s="18" t="s">
        <v>275</v>
      </c>
      <c r="F24" s="10">
        <v>27334</v>
      </c>
      <c r="G24" s="10">
        <v>44713</v>
      </c>
      <c r="H24" s="11">
        <v>58</v>
      </c>
      <c r="I24" s="19" t="s">
        <v>259</v>
      </c>
      <c r="J24" s="11" t="s">
        <v>261</v>
      </c>
      <c r="K24" s="11" t="s">
        <v>262</v>
      </c>
      <c r="L24" s="11" t="s">
        <v>674</v>
      </c>
    </row>
    <row r="25" spans="1:12">
      <c r="A25" s="11" t="s">
        <v>13</v>
      </c>
      <c r="D25" s="11" t="s">
        <v>260</v>
      </c>
      <c r="E25" s="18" t="s">
        <v>276</v>
      </c>
      <c r="F25" s="10">
        <v>29037</v>
      </c>
      <c r="G25" s="10">
        <v>44713</v>
      </c>
      <c r="H25" s="11">
        <v>57</v>
      </c>
      <c r="I25" s="19" t="s">
        <v>259</v>
      </c>
      <c r="J25" s="11" t="s">
        <v>261</v>
      </c>
      <c r="K25" s="11" t="s">
        <v>262</v>
      </c>
      <c r="L25" s="11" t="s">
        <v>673</v>
      </c>
    </row>
    <row r="26" spans="1:12">
      <c r="A26" s="11" t="s">
        <v>14</v>
      </c>
      <c r="D26" s="11" t="s">
        <v>260</v>
      </c>
      <c r="E26" s="18" t="s">
        <v>277</v>
      </c>
      <c r="F26" s="10">
        <v>29738</v>
      </c>
      <c r="G26" s="10">
        <v>44713</v>
      </c>
      <c r="H26" s="11">
        <v>55</v>
      </c>
      <c r="I26" s="19" t="s">
        <v>259</v>
      </c>
      <c r="J26" s="11" t="s">
        <v>261</v>
      </c>
      <c r="K26" s="11" t="s">
        <v>262</v>
      </c>
      <c r="L26" s="11" t="s">
        <v>673</v>
      </c>
    </row>
    <row r="27" spans="1:12">
      <c r="A27" s="11" t="s">
        <v>15</v>
      </c>
      <c r="D27" s="11" t="s">
        <v>260</v>
      </c>
      <c r="E27" s="18" t="s">
        <v>278</v>
      </c>
      <c r="F27" s="10">
        <v>31929</v>
      </c>
      <c r="G27" s="10">
        <v>44713</v>
      </c>
      <c r="H27" s="11">
        <v>49</v>
      </c>
      <c r="I27" s="19" t="s">
        <v>259</v>
      </c>
      <c r="J27" s="11" t="s">
        <v>261</v>
      </c>
      <c r="K27" s="11" t="s">
        <v>262</v>
      </c>
      <c r="L27" s="11" t="s">
        <v>672</v>
      </c>
    </row>
    <row r="28" spans="1:12">
      <c r="A28" s="11" t="s">
        <v>16</v>
      </c>
      <c r="D28" s="11" t="s">
        <v>260</v>
      </c>
      <c r="E28" s="18" t="s">
        <v>279</v>
      </c>
      <c r="F28" s="10">
        <v>31929</v>
      </c>
      <c r="G28" s="10">
        <v>44713</v>
      </c>
      <c r="H28" s="11">
        <v>49</v>
      </c>
      <c r="I28" s="19" t="s">
        <v>259</v>
      </c>
      <c r="J28" s="11" t="s">
        <v>261</v>
      </c>
      <c r="K28" s="11" t="s">
        <v>262</v>
      </c>
      <c r="L28" s="11" t="s">
        <v>672</v>
      </c>
    </row>
    <row r="29" spans="1:12">
      <c r="A29" s="11" t="s">
        <v>17</v>
      </c>
      <c r="D29" s="11" t="s">
        <v>260</v>
      </c>
      <c r="E29" s="18" t="s">
        <v>280</v>
      </c>
      <c r="F29" s="10">
        <v>30133</v>
      </c>
      <c r="G29" s="10">
        <v>44713</v>
      </c>
      <c r="H29" s="11">
        <v>54</v>
      </c>
      <c r="I29" s="19" t="s">
        <v>259</v>
      </c>
      <c r="J29" s="11" t="s">
        <v>261</v>
      </c>
      <c r="K29" s="11" t="s">
        <v>262</v>
      </c>
      <c r="L29" s="11" t="s">
        <v>673</v>
      </c>
    </row>
    <row r="30" spans="1:12">
      <c r="A30" s="11" t="s">
        <v>18</v>
      </c>
      <c r="D30" s="11" t="s">
        <v>260</v>
      </c>
      <c r="E30" s="18" t="s">
        <v>281</v>
      </c>
      <c r="F30" s="10">
        <v>34121</v>
      </c>
      <c r="G30" s="10">
        <v>44713</v>
      </c>
      <c r="H30" s="11">
        <v>43</v>
      </c>
      <c r="I30" s="19" t="s">
        <v>259</v>
      </c>
      <c r="J30" s="11" t="s">
        <v>261</v>
      </c>
      <c r="K30" s="11" t="s">
        <v>262</v>
      </c>
      <c r="L30" s="11" t="s">
        <v>672</v>
      </c>
    </row>
    <row r="31" spans="1:12">
      <c r="A31" s="11" t="s">
        <v>19</v>
      </c>
      <c r="D31" s="11" t="s">
        <v>260</v>
      </c>
      <c r="E31" s="18" t="s">
        <v>282</v>
      </c>
      <c r="F31" s="10">
        <v>34121</v>
      </c>
      <c r="G31" s="10">
        <v>44713</v>
      </c>
      <c r="H31" s="11">
        <v>43</v>
      </c>
      <c r="I31" s="19" t="s">
        <v>259</v>
      </c>
      <c r="J31" s="11" t="s">
        <v>261</v>
      </c>
      <c r="K31" s="11" t="s">
        <v>262</v>
      </c>
      <c r="L31" s="11" t="s">
        <v>672</v>
      </c>
    </row>
    <row r="32" spans="1:12">
      <c r="A32" s="11" t="s">
        <v>20</v>
      </c>
      <c r="D32" s="11" t="s">
        <v>260</v>
      </c>
      <c r="E32" s="18" t="s">
        <v>283</v>
      </c>
      <c r="F32" s="10">
        <v>34121</v>
      </c>
      <c r="G32" s="10">
        <v>44713</v>
      </c>
      <c r="H32" s="11">
        <v>43</v>
      </c>
      <c r="I32" s="19" t="s">
        <v>259</v>
      </c>
      <c r="J32" s="11" t="s">
        <v>261</v>
      </c>
      <c r="K32" s="11" t="s">
        <v>262</v>
      </c>
      <c r="L32" s="11" t="s">
        <v>672</v>
      </c>
    </row>
    <row r="33" spans="1:12">
      <c r="A33" s="11" t="s">
        <v>21</v>
      </c>
      <c r="D33" s="11" t="s">
        <v>260</v>
      </c>
      <c r="E33" s="18" t="s">
        <v>284</v>
      </c>
      <c r="F33" s="10">
        <v>34121</v>
      </c>
      <c r="G33" s="10">
        <v>44713</v>
      </c>
      <c r="H33" s="11">
        <v>43</v>
      </c>
      <c r="I33" s="19" t="s">
        <v>259</v>
      </c>
      <c r="J33" s="11" t="s">
        <v>261</v>
      </c>
      <c r="K33" s="11" t="s">
        <v>262</v>
      </c>
      <c r="L33" s="11" t="s">
        <v>672</v>
      </c>
    </row>
    <row r="34" spans="1:12">
      <c r="A34" s="11" t="s">
        <v>22</v>
      </c>
      <c r="D34" s="11" t="s">
        <v>260</v>
      </c>
      <c r="E34" s="18" t="s">
        <v>285</v>
      </c>
      <c r="F34" s="10">
        <v>34121</v>
      </c>
      <c r="G34" s="10">
        <v>44713</v>
      </c>
      <c r="H34" s="11">
        <v>43</v>
      </c>
      <c r="I34" s="19" t="s">
        <v>259</v>
      </c>
      <c r="J34" s="11" t="s">
        <v>261</v>
      </c>
      <c r="K34" s="11" t="s">
        <v>262</v>
      </c>
      <c r="L34" s="11" t="s">
        <v>672</v>
      </c>
    </row>
    <row r="35" spans="1:12">
      <c r="A35" s="11" t="s">
        <v>23</v>
      </c>
      <c r="D35" s="11" t="s">
        <v>260</v>
      </c>
      <c r="E35" s="18" t="s">
        <v>286</v>
      </c>
      <c r="F35" s="10">
        <v>34121</v>
      </c>
      <c r="G35" s="10">
        <v>44713</v>
      </c>
      <c r="H35" s="11">
        <v>43</v>
      </c>
      <c r="I35" s="19" t="s">
        <v>259</v>
      </c>
      <c r="J35" s="11" t="s">
        <v>261</v>
      </c>
      <c r="K35" s="11" t="s">
        <v>262</v>
      </c>
      <c r="L35" s="11" t="s">
        <v>672</v>
      </c>
    </row>
    <row r="36" spans="1:12">
      <c r="A36" s="11" t="s">
        <v>24</v>
      </c>
      <c r="D36" s="11" t="s">
        <v>260</v>
      </c>
      <c r="E36" s="18" t="s">
        <v>287</v>
      </c>
      <c r="F36" s="10">
        <v>27334</v>
      </c>
      <c r="G36" s="10">
        <v>44713</v>
      </c>
      <c r="H36" s="11">
        <v>58</v>
      </c>
      <c r="I36" s="19" t="s">
        <v>259</v>
      </c>
      <c r="J36" s="11" t="s">
        <v>261</v>
      </c>
      <c r="K36" s="11" t="s">
        <v>262</v>
      </c>
      <c r="L36" s="11" t="s">
        <v>674</v>
      </c>
    </row>
    <row r="37" spans="1:12">
      <c r="A37" s="11" t="s">
        <v>25</v>
      </c>
      <c r="D37" s="11" t="s">
        <v>260</v>
      </c>
      <c r="E37" s="18" t="s">
        <v>288</v>
      </c>
      <c r="F37" s="10">
        <v>29037</v>
      </c>
      <c r="G37" s="10">
        <v>44713</v>
      </c>
      <c r="H37" s="11">
        <v>57</v>
      </c>
      <c r="I37" s="19" t="s">
        <v>259</v>
      </c>
      <c r="J37" s="11" t="s">
        <v>261</v>
      </c>
      <c r="K37" s="11" t="s">
        <v>262</v>
      </c>
      <c r="L37" s="11" t="s">
        <v>673</v>
      </c>
    </row>
    <row r="38" spans="1:12">
      <c r="A38" s="11" t="s">
        <v>26</v>
      </c>
      <c r="D38" s="11" t="s">
        <v>260</v>
      </c>
      <c r="E38" s="18" t="s">
        <v>289</v>
      </c>
      <c r="F38" s="10">
        <v>29738</v>
      </c>
      <c r="G38" s="10">
        <v>44713</v>
      </c>
      <c r="H38" s="11">
        <v>55</v>
      </c>
      <c r="I38" s="19" t="s">
        <v>259</v>
      </c>
      <c r="J38" s="11" t="s">
        <v>261</v>
      </c>
      <c r="K38" s="11" t="s">
        <v>262</v>
      </c>
      <c r="L38" s="11" t="s">
        <v>673</v>
      </c>
    </row>
    <row r="39" spans="1:12">
      <c r="A39" s="11" t="s">
        <v>27</v>
      </c>
      <c r="D39" s="11" t="s">
        <v>260</v>
      </c>
      <c r="E39" s="18" t="s">
        <v>290</v>
      </c>
      <c r="F39" s="10">
        <v>31929</v>
      </c>
      <c r="G39" s="10">
        <v>44713</v>
      </c>
      <c r="H39" s="11">
        <v>49</v>
      </c>
      <c r="I39" s="19" t="s">
        <v>259</v>
      </c>
      <c r="J39" s="11" t="s">
        <v>261</v>
      </c>
      <c r="K39" s="11" t="s">
        <v>262</v>
      </c>
      <c r="L39" s="11" t="s">
        <v>672</v>
      </c>
    </row>
    <row r="40" spans="1:12">
      <c r="A40" s="11" t="s">
        <v>28</v>
      </c>
      <c r="D40" s="11" t="s">
        <v>260</v>
      </c>
      <c r="E40" s="18" t="s">
        <v>291</v>
      </c>
      <c r="F40" s="10">
        <v>31929</v>
      </c>
      <c r="G40" s="10">
        <v>44713</v>
      </c>
      <c r="H40" s="11">
        <v>49</v>
      </c>
      <c r="I40" s="19" t="s">
        <v>259</v>
      </c>
      <c r="J40" s="11" t="s">
        <v>261</v>
      </c>
      <c r="K40" s="11" t="s">
        <v>262</v>
      </c>
      <c r="L40" s="11" t="s">
        <v>672</v>
      </c>
    </row>
    <row r="41" spans="1:12">
      <c r="A41" s="11" t="s">
        <v>29</v>
      </c>
      <c r="D41" s="11" t="s">
        <v>260</v>
      </c>
      <c r="E41" s="18" t="s">
        <v>292</v>
      </c>
      <c r="F41" s="10">
        <v>30133</v>
      </c>
      <c r="G41" s="10">
        <v>44713</v>
      </c>
      <c r="H41" s="11">
        <v>54</v>
      </c>
      <c r="I41" s="19" t="s">
        <v>259</v>
      </c>
      <c r="J41" s="11" t="s">
        <v>261</v>
      </c>
      <c r="K41" s="11" t="s">
        <v>262</v>
      </c>
      <c r="L41" s="11" t="s">
        <v>673</v>
      </c>
    </row>
    <row r="42" spans="1:12">
      <c r="A42" s="11" t="s">
        <v>30</v>
      </c>
      <c r="D42" s="11" t="s">
        <v>260</v>
      </c>
      <c r="E42" s="18" t="s">
        <v>293</v>
      </c>
      <c r="F42" s="10">
        <v>34121</v>
      </c>
      <c r="G42" s="10">
        <v>44713</v>
      </c>
      <c r="H42" s="11">
        <v>43</v>
      </c>
      <c r="I42" s="19" t="s">
        <v>259</v>
      </c>
      <c r="J42" s="11" t="s">
        <v>261</v>
      </c>
      <c r="K42" s="11" t="s">
        <v>262</v>
      </c>
      <c r="L42" s="11" t="s">
        <v>672</v>
      </c>
    </row>
    <row r="43" spans="1:12">
      <c r="A43" s="11" t="s">
        <v>31</v>
      </c>
      <c r="D43" s="11" t="s">
        <v>260</v>
      </c>
      <c r="E43" s="18" t="s">
        <v>294</v>
      </c>
      <c r="F43" s="10">
        <v>34121</v>
      </c>
      <c r="G43" s="10">
        <v>44713</v>
      </c>
      <c r="H43" s="11">
        <v>43</v>
      </c>
      <c r="I43" s="19" t="s">
        <v>259</v>
      </c>
      <c r="J43" s="11" t="s">
        <v>261</v>
      </c>
      <c r="K43" s="11" t="s">
        <v>262</v>
      </c>
      <c r="L43" s="11" t="s">
        <v>672</v>
      </c>
    </row>
    <row r="44" spans="1:12">
      <c r="A44" s="11" t="s">
        <v>32</v>
      </c>
      <c r="D44" s="11" t="s">
        <v>260</v>
      </c>
      <c r="E44" s="18" t="s">
        <v>295</v>
      </c>
      <c r="F44" s="10">
        <v>34121</v>
      </c>
      <c r="G44" s="10">
        <v>44713</v>
      </c>
      <c r="H44" s="11">
        <v>43</v>
      </c>
      <c r="I44" s="19" t="s">
        <v>259</v>
      </c>
      <c r="J44" s="11" t="s">
        <v>261</v>
      </c>
      <c r="K44" s="11" t="s">
        <v>262</v>
      </c>
      <c r="L44" s="11" t="s">
        <v>672</v>
      </c>
    </row>
    <row r="45" spans="1:12">
      <c r="A45" s="11" t="s">
        <v>33</v>
      </c>
      <c r="D45" s="11" t="s">
        <v>260</v>
      </c>
      <c r="E45" s="18" t="s">
        <v>296</v>
      </c>
      <c r="F45" s="10">
        <v>34121</v>
      </c>
      <c r="G45" s="10">
        <v>44713</v>
      </c>
      <c r="H45" s="11">
        <v>43</v>
      </c>
      <c r="I45" s="19" t="s">
        <v>259</v>
      </c>
      <c r="J45" s="11" t="s">
        <v>261</v>
      </c>
      <c r="K45" s="11" t="s">
        <v>262</v>
      </c>
      <c r="L45" s="11" t="s">
        <v>672</v>
      </c>
    </row>
    <row r="46" spans="1:12">
      <c r="A46" s="11" t="s">
        <v>34</v>
      </c>
      <c r="D46" s="11" t="s">
        <v>260</v>
      </c>
      <c r="E46" s="18" t="s">
        <v>297</v>
      </c>
      <c r="F46" s="10">
        <v>34121</v>
      </c>
      <c r="G46" s="10">
        <v>44713</v>
      </c>
      <c r="H46" s="11">
        <v>43</v>
      </c>
      <c r="I46" s="19" t="s">
        <v>259</v>
      </c>
      <c r="J46" s="11" t="s">
        <v>261</v>
      </c>
      <c r="K46" s="11" t="s">
        <v>262</v>
      </c>
      <c r="L46" s="11" t="s">
        <v>672</v>
      </c>
    </row>
    <row r="47" spans="1:12">
      <c r="A47" s="11" t="s">
        <v>35</v>
      </c>
      <c r="D47" s="11" t="s">
        <v>260</v>
      </c>
      <c r="E47" s="18" t="s">
        <v>298</v>
      </c>
      <c r="F47" s="10">
        <v>34121</v>
      </c>
      <c r="G47" s="10">
        <v>44713</v>
      </c>
      <c r="H47" s="11">
        <v>43</v>
      </c>
      <c r="I47" s="19" t="s">
        <v>259</v>
      </c>
      <c r="J47" s="11" t="s">
        <v>261</v>
      </c>
      <c r="K47" s="11" t="s">
        <v>262</v>
      </c>
      <c r="L47" s="11" t="s">
        <v>672</v>
      </c>
    </row>
    <row r="48" spans="1:12">
      <c r="A48" s="11" t="s">
        <v>36</v>
      </c>
      <c r="D48" s="11" t="s">
        <v>260</v>
      </c>
      <c r="E48" s="18" t="s">
        <v>299</v>
      </c>
      <c r="F48" s="10">
        <v>34486</v>
      </c>
      <c r="G48" s="10">
        <v>44713</v>
      </c>
      <c r="H48" s="11">
        <v>42</v>
      </c>
      <c r="I48" s="19" t="s">
        <v>259</v>
      </c>
      <c r="J48" s="11" t="s">
        <v>261</v>
      </c>
      <c r="K48" s="11" t="s">
        <v>262</v>
      </c>
      <c r="L48" s="11" t="s">
        <v>672</v>
      </c>
    </row>
    <row r="49" spans="1:12">
      <c r="A49" s="11" t="s">
        <v>37</v>
      </c>
      <c r="D49" s="11" t="s">
        <v>260</v>
      </c>
      <c r="E49" s="18" t="s">
        <v>300</v>
      </c>
      <c r="F49" s="10">
        <v>34486</v>
      </c>
      <c r="G49" s="10">
        <v>44713</v>
      </c>
      <c r="H49" s="11">
        <v>42</v>
      </c>
      <c r="I49" s="19" t="s">
        <v>259</v>
      </c>
      <c r="J49" s="11" t="s">
        <v>261</v>
      </c>
      <c r="K49" s="11" t="s">
        <v>262</v>
      </c>
      <c r="L49" s="11" t="s">
        <v>672</v>
      </c>
    </row>
    <row r="50" spans="1:12">
      <c r="A50" s="11" t="s">
        <v>38</v>
      </c>
      <c r="D50" s="11" t="s">
        <v>260</v>
      </c>
      <c r="E50" s="18" t="s">
        <v>301</v>
      </c>
      <c r="F50" s="10">
        <v>38231</v>
      </c>
      <c r="G50" s="10">
        <v>44713</v>
      </c>
      <c r="H50" s="11">
        <v>28</v>
      </c>
      <c r="I50" s="19" t="s">
        <v>259</v>
      </c>
      <c r="J50" s="11" t="s">
        <v>261</v>
      </c>
      <c r="K50" s="11" t="s">
        <v>262</v>
      </c>
      <c r="L50" s="11" t="s">
        <v>672</v>
      </c>
    </row>
    <row r="51" spans="1:12">
      <c r="A51" s="11" t="s">
        <v>39</v>
      </c>
      <c r="D51" s="11" t="s">
        <v>260</v>
      </c>
      <c r="E51" s="18" t="s">
        <v>302</v>
      </c>
      <c r="F51" s="10">
        <v>38231</v>
      </c>
      <c r="G51" s="10">
        <v>44713</v>
      </c>
      <c r="H51" s="11">
        <v>28</v>
      </c>
      <c r="I51" s="19" t="s">
        <v>259</v>
      </c>
      <c r="J51" s="11" t="s">
        <v>261</v>
      </c>
      <c r="K51" s="11" t="s">
        <v>262</v>
      </c>
      <c r="L51" s="11" t="s">
        <v>672</v>
      </c>
    </row>
    <row r="52" spans="1:12">
      <c r="A52" s="11" t="s">
        <v>40</v>
      </c>
      <c r="D52" s="11" t="s">
        <v>260</v>
      </c>
      <c r="E52" s="18" t="s">
        <v>303</v>
      </c>
      <c r="F52" s="10">
        <v>38231</v>
      </c>
      <c r="G52" s="10">
        <v>44713</v>
      </c>
      <c r="H52" s="11">
        <v>28</v>
      </c>
      <c r="I52" s="19" t="s">
        <v>259</v>
      </c>
      <c r="J52" s="11" t="s">
        <v>261</v>
      </c>
      <c r="K52" s="11" t="s">
        <v>262</v>
      </c>
      <c r="L52" s="11" t="s">
        <v>672</v>
      </c>
    </row>
    <row r="53" spans="1:12">
      <c r="A53" s="11" t="s">
        <v>41</v>
      </c>
      <c r="D53" s="11" t="s">
        <v>260</v>
      </c>
      <c r="E53" s="18" t="s">
        <v>304</v>
      </c>
      <c r="F53" s="10">
        <v>38231</v>
      </c>
      <c r="G53" s="10">
        <v>44713</v>
      </c>
      <c r="H53" s="11">
        <v>28</v>
      </c>
      <c r="I53" s="19" t="s">
        <v>259</v>
      </c>
      <c r="J53" s="11" t="s">
        <v>261</v>
      </c>
      <c r="K53" s="11" t="s">
        <v>262</v>
      </c>
      <c r="L53" s="11" t="s">
        <v>672</v>
      </c>
    </row>
    <row r="54" spans="1:12">
      <c r="A54" s="11" t="s">
        <v>42</v>
      </c>
      <c r="D54" s="11" t="s">
        <v>260</v>
      </c>
      <c r="E54" s="18" t="s">
        <v>305</v>
      </c>
      <c r="F54" s="10">
        <v>34486</v>
      </c>
      <c r="G54" s="10">
        <v>44713</v>
      </c>
      <c r="H54" s="11">
        <v>42</v>
      </c>
      <c r="I54" s="19" t="s">
        <v>259</v>
      </c>
      <c r="J54" s="11" t="s">
        <v>261</v>
      </c>
      <c r="K54" s="11" t="s">
        <v>262</v>
      </c>
      <c r="L54" s="11" t="s">
        <v>672</v>
      </c>
    </row>
    <row r="55" spans="1:12">
      <c r="A55" s="11" t="s">
        <v>43</v>
      </c>
      <c r="D55" s="11" t="s">
        <v>260</v>
      </c>
      <c r="E55" s="18" t="s">
        <v>306</v>
      </c>
      <c r="F55" s="10">
        <v>34486</v>
      </c>
      <c r="G55" s="10">
        <v>44713</v>
      </c>
      <c r="H55" s="11">
        <v>42</v>
      </c>
      <c r="I55" s="19" t="s">
        <v>259</v>
      </c>
      <c r="J55" s="11" t="s">
        <v>261</v>
      </c>
      <c r="K55" s="11" t="s">
        <v>262</v>
      </c>
      <c r="L55" s="11" t="s">
        <v>672</v>
      </c>
    </row>
    <row r="56" spans="1:12">
      <c r="A56" s="11" t="s">
        <v>44</v>
      </c>
      <c r="D56" s="11" t="s">
        <v>260</v>
      </c>
      <c r="E56" s="18" t="s">
        <v>307</v>
      </c>
      <c r="F56" s="10">
        <v>34486</v>
      </c>
      <c r="G56" s="10">
        <v>44713</v>
      </c>
      <c r="H56" s="11">
        <v>42</v>
      </c>
      <c r="I56" s="19" t="s">
        <v>259</v>
      </c>
      <c r="J56" s="11" t="s">
        <v>261</v>
      </c>
      <c r="K56" s="11" t="s">
        <v>262</v>
      </c>
      <c r="L56" s="11" t="s">
        <v>672</v>
      </c>
    </row>
    <row r="57" spans="1:12">
      <c r="A57" s="11" t="s">
        <v>45</v>
      </c>
      <c r="D57" s="11" t="s">
        <v>260</v>
      </c>
      <c r="E57" s="18" t="s">
        <v>308</v>
      </c>
      <c r="F57" s="10">
        <v>34486</v>
      </c>
      <c r="G57" s="10">
        <v>44713</v>
      </c>
      <c r="H57" s="11">
        <v>42</v>
      </c>
      <c r="I57" s="19" t="s">
        <v>259</v>
      </c>
      <c r="J57" s="11" t="s">
        <v>261</v>
      </c>
      <c r="K57" s="11" t="s">
        <v>262</v>
      </c>
      <c r="L57" s="11" t="s">
        <v>672</v>
      </c>
    </row>
    <row r="58" spans="1:12">
      <c r="A58" s="11" t="s">
        <v>46</v>
      </c>
      <c r="D58" s="11" t="s">
        <v>260</v>
      </c>
      <c r="E58" s="18" t="s">
        <v>309</v>
      </c>
      <c r="F58" s="10">
        <v>34486</v>
      </c>
      <c r="G58" s="10">
        <v>44713</v>
      </c>
      <c r="H58" s="11">
        <v>42</v>
      </c>
      <c r="I58" s="19" t="s">
        <v>259</v>
      </c>
      <c r="J58" s="11" t="s">
        <v>261</v>
      </c>
      <c r="K58" s="11" t="s">
        <v>262</v>
      </c>
      <c r="L58" s="11" t="s">
        <v>672</v>
      </c>
    </row>
    <row r="59" spans="1:12">
      <c r="A59" s="11" t="s">
        <v>47</v>
      </c>
      <c r="D59" s="11" t="s">
        <v>260</v>
      </c>
      <c r="E59" s="18" t="s">
        <v>310</v>
      </c>
      <c r="F59" s="10">
        <v>34486</v>
      </c>
      <c r="G59" s="10">
        <v>44713</v>
      </c>
      <c r="H59" s="11">
        <v>42</v>
      </c>
      <c r="I59" s="19" t="s">
        <v>259</v>
      </c>
      <c r="J59" s="11" t="s">
        <v>261</v>
      </c>
      <c r="K59" s="11" t="s">
        <v>262</v>
      </c>
      <c r="L59" s="11" t="s">
        <v>672</v>
      </c>
    </row>
    <row r="60" spans="1:12">
      <c r="A60" s="11" t="s">
        <v>48</v>
      </c>
      <c r="D60" s="11" t="s">
        <v>260</v>
      </c>
      <c r="E60" s="18" t="s">
        <v>311</v>
      </c>
      <c r="F60" s="10">
        <v>30133</v>
      </c>
      <c r="G60" s="10">
        <v>44713</v>
      </c>
      <c r="H60" s="11">
        <v>54</v>
      </c>
      <c r="I60" s="19" t="s">
        <v>259</v>
      </c>
      <c r="J60" s="11" t="s">
        <v>261</v>
      </c>
      <c r="K60" s="11" t="s">
        <v>262</v>
      </c>
      <c r="L60" s="11" t="s">
        <v>673</v>
      </c>
    </row>
    <row r="61" spans="1:12">
      <c r="A61" s="11" t="s">
        <v>49</v>
      </c>
      <c r="D61" s="11" t="s">
        <v>260</v>
      </c>
      <c r="E61" s="18" t="s">
        <v>312</v>
      </c>
      <c r="F61" s="10">
        <v>34486</v>
      </c>
      <c r="G61" s="10">
        <v>44713</v>
      </c>
      <c r="H61" s="11">
        <v>42</v>
      </c>
      <c r="I61" s="19" t="s">
        <v>259</v>
      </c>
      <c r="J61" s="11" t="s">
        <v>261</v>
      </c>
      <c r="K61" s="11" t="s">
        <v>262</v>
      </c>
      <c r="L61" s="11" t="s">
        <v>672</v>
      </c>
    </row>
    <row r="62" spans="1:12">
      <c r="A62" s="11" t="s">
        <v>50</v>
      </c>
      <c r="D62" s="11" t="s">
        <v>260</v>
      </c>
      <c r="E62" s="18" t="s">
        <v>313</v>
      </c>
      <c r="F62" s="10">
        <v>38231</v>
      </c>
      <c r="G62" s="10">
        <v>44713</v>
      </c>
      <c r="H62" s="11">
        <v>28</v>
      </c>
      <c r="I62" s="19" t="s">
        <v>259</v>
      </c>
      <c r="J62" s="11" t="s">
        <v>261</v>
      </c>
      <c r="K62" s="11" t="s">
        <v>262</v>
      </c>
      <c r="L62" s="11" t="s">
        <v>672</v>
      </c>
    </row>
    <row r="63" spans="1:12">
      <c r="A63" s="11" t="s">
        <v>51</v>
      </c>
      <c r="D63" s="11" t="s">
        <v>260</v>
      </c>
      <c r="E63" s="18" t="s">
        <v>314</v>
      </c>
      <c r="F63" s="10">
        <v>38231</v>
      </c>
      <c r="G63" s="10">
        <v>44713</v>
      </c>
      <c r="H63" s="11">
        <v>28</v>
      </c>
      <c r="I63" s="19" t="s">
        <v>259</v>
      </c>
      <c r="J63" s="11" t="s">
        <v>261</v>
      </c>
      <c r="K63" s="11" t="s">
        <v>262</v>
      </c>
      <c r="L63" s="11" t="s">
        <v>672</v>
      </c>
    </row>
    <row r="64" spans="1:12">
      <c r="A64" s="11" t="s">
        <v>52</v>
      </c>
      <c r="D64" s="11" t="s">
        <v>260</v>
      </c>
      <c r="E64" s="18" t="s">
        <v>315</v>
      </c>
      <c r="F64" s="10">
        <v>38231</v>
      </c>
      <c r="G64" s="10">
        <v>44713</v>
      </c>
      <c r="H64" s="11">
        <v>28</v>
      </c>
      <c r="I64" s="19" t="s">
        <v>259</v>
      </c>
      <c r="J64" s="11" t="s">
        <v>261</v>
      </c>
      <c r="K64" s="11" t="s">
        <v>262</v>
      </c>
      <c r="L64" s="11" t="s">
        <v>672</v>
      </c>
    </row>
    <row r="65" spans="1:12">
      <c r="A65" s="11" t="s">
        <v>53</v>
      </c>
      <c r="D65" s="11" t="s">
        <v>260</v>
      </c>
      <c r="E65" s="18" t="s">
        <v>316</v>
      </c>
      <c r="F65" s="10">
        <v>38231</v>
      </c>
      <c r="G65" s="10">
        <v>44713</v>
      </c>
      <c r="H65" s="11">
        <v>28</v>
      </c>
      <c r="I65" s="19" t="s">
        <v>259</v>
      </c>
      <c r="J65" s="11" t="s">
        <v>261</v>
      </c>
      <c r="K65" s="11" t="s">
        <v>262</v>
      </c>
      <c r="L65" s="11" t="s">
        <v>672</v>
      </c>
    </row>
    <row r="66" spans="1:12">
      <c r="A66" s="11" t="s">
        <v>54</v>
      </c>
      <c r="D66" s="11" t="s">
        <v>260</v>
      </c>
      <c r="E66" s="18" t="s">
        <v>317</v>
      </c>
      <c r="F66" s="10">
        <v>34486</v>
      </c>
      <c r="G66" s="10">
        <v>44713</v>
      </c>
      <c r="H66" s="11">
        <v>42</v>
      </c>
      <c r="I66" s="19" t="s">
        <v>259</v>
      </c>
      <c r="J66" s="11" t="s">
        <v>261</v>
      </c>
      <c r="K66" s="11" t="s">
        <v>262</v>
      </c>
      <c r="L66" s="11" t="s">
        <v>672</v>
      </c>
    </row>
    <row r="67" spans="1:12">
      <c r="A67" s="11" t="s">
        <v>55</v>
      </c>
      <c r="D67" s="11" t="s">
        <v>260</v>
      </c>
      <c r="E67" s="18" t="s">
        <v>318</v>
      </c>
      <c r="F67" s="10">
        <v>34486</v>
      </c>
      <c r="G67" s="10">
        <v>44713</v>
      </c>
      <c r="H67" s="11">
        <v>42</v>
      </c>
      <c r="I67" s="19" t="s">
        <v>259</v>
      </c>
      <c r="J67" s="11" t="s">
        <v>261</v>
      </c>
      <c r="K67" s="11" t="s">
        <v>262</v>
      </c>
      <c r="L67" s="11" t="s">
        <v>672</v>
      </c>
    </row>
    <row r="68" spans="1:12">
      <c r="A68" s="11" t="s">
        <v>56</v>
      </c>
      <c r="D68" s="11" t="s">
        <v>260</v>
      </c>
      <c r="E68" s="18" t="s">
        <v>319</v>
      </c>
      <c r="F68" s="10">
        <v>34486</v>
      </c>
      <c r="G68" s="10">
        <v>44713</v>
      </c>
      <c r="H68" s="11">
        <v>42</v>
      </c>
      <c r="I68" s="19" t="s">
        <v>259</v>
      </c>
      <c r="J68" s="11" t="s">
        <v>261</v>
      </c>
      <c r="K68" s="11" t="s">
        <v>262</v>
      </c>
      <c r="L68" s="11" t="s">
        <v>672</v>
      </c>
    </row>
    <row r="69" spans="1:12">
      <c r="A69" s="11" t="s">
        <v>57</v>
      </c>
      <c r="D69" s="11" t="s">
        <v>260</v>
      </c>
      <c r="E69" s="18" t="s">
        <v>320</v>
      </c>
      <c r="F69" s="10">
        <v>34486</v>
      </c>
      <c r="G69" s="10">
        <v>44713</v>
      </c>
      <c r="H69" s="11">
        <v>42</v>
      </c>
      <c r="I69" s="19" t="s">
        <v>259</v>
      </c>
      <c r="J69" s="11" t="s">
        <v>261</v>
      </c>
      <c r="K69" s="11" t="s">
        <v>262</v>
      </c>
      <c r="L69" s="11" t="s">
        <v>672</v>
      </c>
    </row>
    <row r="70" spans="1:12">
      <c r="A70" s="11" t="s">
        <v>58</v>
      </c>
      <c r="D70" s="11" t="s">
        <v>260</v>
      </c>
      <c r="E70" s="18" t="s">
        <v>321</v>
      </c>
      <c r="F70" s="10">
        <v>34486</v>
      </c>
      <c r="G70" s="10">
        <v>44713</v>
      </c>
      <c r="H70" s="11">
        <v>42</v>
      </c>
      <c r="I70" s="19" t="s">
        <v>259</v>
      </c>
      <c r="J70" s="11" t="s">
        <v>261</v>
      </c>
      <c r="K70" s="11" t="s">
        <v>262</v>
      </c>
      <c r="L70" s="11" t="s">
        <v>672</v>
      </c>
    </row>
    <row r="71" spans="1:12">
      <c r="A71" s="11" t="s">
        <v>59</v>
      </c>
      <c r="D71" s="11" t="s">
        <v>260</v>
      </c>
      <c r="E71" s="18" t="s">
        <v>322</v>
      </c>
      <c r="F71" s="10">
        <v>34486</v>
      </c>
      <c r="G71" s="10">
        <v>44713</v>
      </c>
      <c r="H71" s="11">
        <v>42</v>
      </c>
      <c r="I71" s="19" t="s">
        <v>259</v>
      </c>
      <c r="J71" s="11" t="s">
        <v>261</v>
      </c>
      <c r="K71" s="11" t="s">
        <v>262</v>
      </c>
      <c r="L71" s="11" t="s">
        <v>672</v>
      </c>
    </row>
    <row r="72" spans="1:12">
      <c r="A72" s="11" t="s">
        <v>60</v>
      </c>
      <c r="D72" s="11" t="s">
        <v>260</v>
      </c>
      <c r="E72" s="18" t="s">
        <v>323</v>
      </c>
      <c r="F72" s="10">
        <v>34486</v>
      </c>
      <c r="G72" s="10">
        <v>44713</v>
      </c>
      <c r="H72" s="11">
        <v>42</v>
      </c>
      <c r="I72" s="19" t="s">
        <v>259</v>
      </c>
      <c r="J72" s="11" t="s">
        <v>261</v>
      </c>
      <c r="K72" s="11" t="s">
        <v>262</v>
      </c>
      <c r="L72" s="11" t="s">
        <v>672</v>
      </c>
    </row>
    <row r="73" spans="1:12">
      <c r="A73" s="11" t="s">
        <v>61</v>
      </c>
      <c r="D73" s="11" t="s">
        <v>260</v>
      </c>
      <c r="E73" s="18" t="s">
        <v>324</v>
      </c>
      <c r="F73" s="10">
        <v>34486</v>
      </c>
      <c r="G73" s="10">
        <v>44713</v>
      </c>
      <c r="H73" s="11">
        <v>42</v>
      </c>
      <c r="I73" s="19" t="s">
        <v>259</v>
      </c>
      <c r="J73" s="11" t="s">
        <v>261</v>
      </c>
      <c r="K73" s="11" t="s">
        <v>262</v>
      </c>
      <c r="L73" s="11" t="s">
        <v>672</v>
      </c>
    </row>
    <row r="74" spans="1:12">
      <c r="A74" s="11" t="s">
        <v>62</v>
      </c>
      <c r="D74" s="11" t="s">
        <v>260</v>
      </c>
      <c r="E74" s="18" t="s">
        <v>325</v>
      </c>
      <c r="F74" s="10">
        <v>38231</v>
      </c>
      <c r="G74" s="10">
        <v>44713</v>
      </c>
      <c r="H74" s="11">
        <v>28</v>
      </c>
      <c r="I74" s="19" t="s">
        <v>259</v>
      </c>
      <c r="J74" s="11" t="s">
        <v>261</v>
      </c>
      <c r="K74" s="11" t="s">
        <v>262</v>
      </c>
      <c r="L74" s="11" t="s">
        <v>672</v>
      </c>
    </row>
    <row r="75" spans="1:12">
      <c r="A75" s="11" t="s">
        <v>63</v>
      </c>
      <c r="D75" s="11" t="s">
        <v>260</v>
      </c>
      <c r="E75" s="18" t="s">
        <v>326</v>
      </c>
      <c r="F75" s="10">
        <v>38231</v>
      </c>
      <c r="G75" s="10">
        <v>44713</v>
      </c>
      <c r="H75" s="11">
        <v>28</v>
      </c>
      <c r="I75" s="19" t="s">
        <v>259</v>
      </c>
      <c r="J75" s="11" t="s">
        <v>261</v>
      </c>
      <c r="K75" s="11" t="s">
        <v>262</v>
      </c>
      <c r="L75" s="11" t="s">
        <v>672</v>
      </c>
    </row>
    <row r="76" spans="1:12">
      <c r="A76" s="11" t="s">
        <v>64</v>
      </c>
      <c r="D76" s="11" t="s">
        <v>260</v>
      </c>
      <c r="E76" s="18" t="s">
        <v>327</v>
      </c>
      <c r="F76" s="10">
        <v>38231</v>
      </c>
      <c r="G76" s="10">
        <v>44713</v>
      </c>
      <c r="H76" s="11">
        <v>28</v>
      </c>
      <c r="I76" s="19" t="s">
        <v>259</v>
      </c>
      <c r="J76" s="11" t="s">
        <v>261</v>
      </c>
      <c r="K76" s="11" t="s">
        <v>262</v>
      </c>
      <c r="L76" s="11" t="s">
        <v>672</v>
      </c>
    </row>
    <row r="77" spans="1:12">
      <c r="A77" s="11" t="s">
        <v>65</v>
      </c>
      <c r="D77" s="11" t="s">
        <v>260</v>
      </c>
      <c r="E77" s="18" t="s">
        <v>328</v>
      </c>
      <c r="F77" s="10">
        <v>38231</v>
      </c>
      <c r="G77" s="10">
        <v>44713</v>
      </c>
      <c r="H77" s="11">
        <v>28</v>
      </c>
      <c r="I77" s="19" t="s">
        <v>259</v>
      </c>
      <c r="J77" s="11" t="s">
        <v>261</v>
      </c>
      <c r="K77" s="11" t="s">
        <v>262</v>
      </c>
      <c r="L77" s="11" t="s">
        <v>672</v>
      </c>
    </row>
    <row r="78" spans="1:12">
      <c r="A78" s="11" t="s">
        <v>66</v>
      </c>
      <c r="D78" s="11" t="s">
        <v>260</v>
      </c>
      <c r="E78" s="18" t="s">
        <v>329</v>
      </c>
      <c r="F78" s="10">
        <v>34486</v>
      </c>
      <c r="G78" s="10">
        <v>44713</v>
      </c>
      <c r="H78" s="11">
        <v>42</v>
      </c>
      <c r="I78" s="19" t="s">
        <v>259</v>
      </c>
      <c r="J78" s="11" t="s">
        <v>261</v>
      </c>
      <c r="K78" s="11" t="s">
        <v>262</v>
      </c>
      <c r="L78" s="11" t="s">
        <v>672</v>
      </c>
    </row>
    <row r="79" spans="1:12">
      <c r="A79" s="11" t="s">
        <v>67</v>
      </c>
      <c r="D79" s="11" t="s">
        <v>260</v>
      </c>
      <c r="E79" s="18" t="s">
        <v>330</v>
      </c>
      <c r="F79" s="10">
        <v>34486</v>
      </c>
      <c r="G79" s="10">
        <v>44713</v>
      </c>
      <c r="H79" s="11">
        <v>42</v>
      </c>
      <c r="I79" s="19" t="s">
        <v>259</v>
      </c>
      <c r="J79" s="11" t="s">
        <v>261</v>
      </c>
      <c r="K79" s="11" t="s">
        <v>262</v>
      </c>
      <c r="L79" s="11" t="s">
        <v>672</v>
      </c>
    </row>
    <row r="80" spans="1:12">
      <c r="A80" s="11" t="s">
        <v>68</v>
      </c>
      <c r="D80" s="11" t="s">
        <v>260</v>
      </c>
      <c r="E80" s="18" t="s">
        <v>331</v>
      </c>
      <c r="F80" s="10">
        <v>34486</v>
      </c>
      <c r="G80" s="10">
        <v>44713</v>
      </c>
      <c r="H80" s="11">
        <v>42</v>
      </c>
      <c r="I80" s="19" t="s">
        <v>259</v>
      </c>
      <c r="J80" s="11" t="s">
        <v>261</v>
      </c>
      <c r="K80" s="11" t="s">
        <v>262</v>
      </c>
      <c r="L80" s="11" t="s">
        <v>672</v>
      </c>
    </row>
    <row r="81" spans="1:12">
      <c r="A81" s="11" t="s">
        <v>69</v>
      </c>
      <c r="D81" s="11" t="s">
        <v>260</v>
      </c>
      <c r="E81" s="18" t="s">
        <v>332</v>
      </c>
      <c r="F81" s="10">
        <v>34486</v>
      </c>
      <c r="G81" s="10">
        <v>44713</v>
      </c>
      <c r="H81" s="11">
        <v>42</v>
      </c>
      <c r="I81" s="19" t="s">
        <v>259</v>
      </c>
      <c r="J81" s="11" t="s">
        <v>261</v>
      </c>
      <c r="K81" s="11" t="s">
        <v>262</v>
      </c>
      <c r="L81" s="11" t="s">
        <v>672</v>
      </c>
    </row>
    <row r="82" spans="1:12">
      <c r="A82" s="11" t="s">
        <v>70</v>
      </c>
      <c r="D82" s="11" t="s">
        <v>260</v>
      </c>
      <c r="E82" s="18" t="s">
        <v>333</v>
      </c>
      <c r="F82" s="10">
        <v>34486</v>
      </c>
      <c r="G82" s="10">
        <v>44713</v>
      </c>
      <c r="H82" s="11">
        <v>42</v>
      </c>
      <c r="I82" s="19" t="s">
        <v>259</v>
      </c>
      <c r="J82" s="11" t="s">
        <v>261</v>
      </c>
      <c r="K82" s="11" t="s">
        <v>262</v>
      </c>
      <c r="L82" s="11" t="s">
        <v>672</v>
      </c>
    </row>
    <row r="83" spans="1:12">
      <c r="A83" s="11" t="s">
        <v>71</v>
      </c>
      <c r="D83" s="11" t="s">
        <v>260</v>
      </c>
      <c r="E83" s="18" t="s">
        <v>334</v>
      </c>
      <c r="F83" s="10">
        <v>34486</v>
      </c>
      <c r="G83" s="10">
        <v>44713</v>
      </c>
      <c r="H83" s="11">
        <v>42</v>
      </c>
      <c r="I83" s="19" t="s">
        <v>259</v>
      </c>
      <c r="J83" s="11" t="s">
        <v>261</v>
      </c>
      <c r="K83" s="11" t="s">
        <v>262</v>
      </c>
      <c r="L83" s="11" t="s">
        <v>672</v>
      </c>
    </row>
    <row r="84" spans="1:12">
      <c r="A84" s="11" t="s">
        <v>72</v>
      </c>
      <c r="D84" s="11" t="s">
        <v>260</v>
      </c>
      <c r="E84" s="18" t="s">
        <v>335</v>
      </c>
      <c r="F84" s="10">
        <v>34486</v>
      </c>
      <c r="G84" s="10">
        <v>44713</v>
      </c>
      <c r="H84" s="11">
        <v>42</v>
      </c>
      <c r="I84" s="19" t="s">
        <v>259</v>
      </c>
      <c r="J84" s="11" t="s">
        <v>261</v>
      </c>
      <c r="K84" s="11" t="s">
        <v>262</v>
      </c>
      <c r="L84" s="11" t="s">
        <v>672</v>
      </c>
    </row>
    <row r="85" spans="1:12">
      <c r="A85" s="11" t="s">
        <v>73</v>
      </c>
      <c r="D85" s="11" t="s">
        <v>260</v>
      </c>
      <c r="E85" s="18" t="s">
        <v>336</v>
      </c>
      <c r="F85" s="10">
        <v>34486</v>
      </c>
      <c r="G85" s="10">
        <v>44713</v>
      </c>
      <c r="H85" s="11">
        <v>42</v>
      </c>
      <c r="I85" s="19" t="s">
        <v>259</v>
      </c>
      <c r="J85" s="11" t="s">
        <v>261</v>
      </c>
      <c r="K85" s="11" t="s">
        <v>262</v>
      </c>
      <c r="L85" s="11" t="s">
        <v>672</v>
      </c>
    </row>
    <row r="86" spans="1:12">
      <c r="A86" s="11" t="s">
        <v>74</v>
      </c>
      <c r="D86" s="11" t="s">
        <v>260</v>
      </c>
      <c r="E86" s="18" t="s">
        <v>337</v>
      </c>
      <c r="F86" s="10">
        <v>38231</v>
      </c>
      <c r="G86" s="10">
        <v>44713</v>
      </c>
      <c r="H86" s="11">
        <v>28</v>
      </c>
      <c r="I86" s="19" t="s">
        <v>259</v>
      </c>
      <c r="J86" s="11" t="s">
        <v>261</v>
      </c>
      <c r="K86" s="11" t="s">
        <v>262</v>
      </c>
      <c r="L86" s="11" t="s">
        <v>672</v>
      </c>
    </row>
    <row r="87" spans="1:12">
      <c r="A87" s="11" t="s">
        <v>75</v>
      </c>
      <c r="D87" s="11" t="s">
        <v>260</v>
      </c>
      <c r="E87" s="18" t="s">
        <v>338</v>
      </c>
      <c r="F87" s="10">
        <v>38231</v>
      </c>
      <c r="G87" s="10">
        <v>44713</v>
      </c>
      <c r="H87" s="11">
        <v>28</v>
      </c>
      <c r="I87" s="19" t="s">
        <v>259</v>
      </c>
      <c r="J87" s="11" t="s">
        <v>261</v>
      </c>
      <c r="K87" s="11" t="s">
        <v>262</v>
      </c>
      <c r="L87" s="11" t="s">
        <v>672</v>
      </c>
    </row>
    <row r="88" spans="1:12">
      <c r="A88" s="11" t="s">
        <v>76</v>
      </c>
      <c r="D88" s="11" t="s">
        <v>260</v>
      </c>
      <c r="E88" s="18" t="s">
        <v>339</v>
      </c>
      <c r="F88" s="10">
        <v>38231</v>
      </c>
      <c r="G88" s="10">
        <v>44713</v>
      </c>
      <c r="H88" s="11">
        <v>28</v>
      </c>
      <c r="I88" s="19" t="s">
        <v>259</v>
      </c>
      <c r="J88" s="11" t="s">
        <v>261</v>
      </c>
      <c r="K88" s="11" t="s">
        <v>262</v>
      </c>
      <c r="L88" s="11" t="s">
        <v>672</v>
      </c>
    </row>
    <row r="89" spans="1:12">
      <c r="A89" s="11" t="s">
        <v>77</v>
      </c>
      <c r="D89" s="11" t="s">
        <v>260</v>
      </c>
      <c r="E89" s="18" t="s">
        <v>340</v>
      </c>
      <c r="F89" s="10">
        <v>38231</v>
      </c>
      <c r="G89" s="10">
        <v>44713</v>
      </c>
      <c r="H89" s="11">
        <v>28</v>
      </c>
      <c r="I89" s="19" t="s">
        <v>259</v>
      </c>
      <c r="J89" s="11" t="s">
        <v>261</v>
      </c>
      <c r="K89" s="11" t="s">
        <v>262</v>
      </c>
      <c r="L89" s="11" t="s">
        <v>672</v>
      </c>
    </row>
    <row r="90" spans="1:12">
      <c r="A90" s="11" t="s">
        <v>78</v>
      </c>
      <c r="D90" s="11" t="s">
        <v>260</v>
      </c>
      <c r="E90" s="18" t="s">
        <v>341</v>
      </c>
      <c r="F90" s="10">
        <v>34486</v>
      </c>
      <c r="G90" s="10">
        <v>44713</v>
      </c>
      <c r="H90" s="11">
        <v>42</v>
      </c>
      <c r="I90" s="19" t="s">
        <v>259</v>
      </c>
      <c r="J90" s="11" t="s">
        <v>261</v>
      </c>
      <c r="K90" s="11" t="s">
        <v>262</v>
      </c>
      <c r="L90" s="11" t="s">
        <v>672</v>
      </c>
    </row>
    <row r="91" spans="1:12">
      <c r="A91" s="11" t="s">
        <v>79</v>
      </c>
      <c r="D91" s="11" t="s">
        <v>260</v>
      </c>
      <c r="E91" s="18" t="s">
        <v>342</v>
      </c>
      <c r="F91" s="10">
        <v>34486</v>
      </c>
      <c r="G91" s="10">
        <v>44713</v>
      </c>
      <c r="H91" s="11">
        <v>42</v>
      </c>
      <c r="I91" s="19" t="s">
        <v>259</v>
      </c>
      <c r="J91" s="11" t="s">
        <v>261</v>
      </c>
      <c r="K91" s="11" t="s">
        <v>262</v>
      </c>
      <c r="L91" s="11" t="s">
        <v>672</v>
      </c>
    </row>
    <row r="92" spans="1:12">
      <c r="A92" s="11" t="s">
        <v>80</v>
      </c>
      <c r="D92" s="11" t="s">
        <v>260</v>
      </c>
      <c r="E92" s="18" t="s">
        <v>343</v>
      </c>
      <c r="F92" s="10">
        <v>34486</v>
      </c>
      <c r="G92" s="10">
        <v>44713</v>
      </c>
      <c r="H92" s="11">
        <v>42</v>
      </c>
      <c r="I92" s="19" t="s">
        <v>259</v>
      </c>
      <c r="J92" s="11" t="s">
        <v>261</v>
      </c>
      <c r="K92" s="11" t="s">
        <v>262</v>
      </c>
      <c r="L92" s="11" t="s">
        <v>672</v>
      </c>
    </row>
    <row r="93" spans="1:12">
      <c r="A93" s="11" t="s">
        <v>81</v>
      </c>
      <c r="D93" s="11" t="s">
        <v>260</v>
      </c>
      <c r="E93" s="18" t="s">
        <v>344</v>
      </c>
      <c r="F93" s="10">
        <v>34486</v>
      </c>
      <c r="G93" s="10">
        <v>44713</v>
      </c>
      <c r="H93" s="11">
        <v>42</v>
      </c>
      <c r="I93" s="19" t="s">
        <v>259</v>
      </c>
      <c r="J93" s="11" t="s">
        <v>261</v>
      </c>
      <c r="K93" s="11" t="s">
        <v>262</v>
      </c>
      <c r="L93" s="11" t="s">
        <v>672</v>
      </c>
    </row>
    <row r="94" spans="1:12">
      <c r="A94" s="11" t="s">
        <v>82</v>
      </c>
      <c r="D94" s="11" t="s">
        <v>260</v>
      </c>
      <c r="E94" s="18" t="s">
        <v>345</v>
      </c>
      <c r="F94" s="10">
        <v>34486</v>
      </c>
      <c r="G94" s="10">
        <v>44713</v>
      </c>
      <c r="H94" s="11">
        <v>42</v>
      </c>
      <c r="I94" s="19" t="s">
        <v>259</v>
      </c>
      <c r="J94" s="11" t="s">
        <v>261</v>
      </c>
      <c r="K94" s="11" t="s">
        <v>262</v>
      </c>
      <c r="L94" s="11" t="s">
        <v>672</v>
      </c>
    </row>
    <row r="95" spans="1:12">
      <c r="A95" s="11" t="s">
        <v>83</v>
      </c>
      <c r="D95" s="11" t="s">
        <v>260</v>
      </c>
      <c r="E95" s="18" t="s">
        <v>346</v>
      </c>
      <c r="F95" s="10">
        <v>34486</v>
      </c>
      <c r="G95" s="10">
        <v>44713</v>
      </c>
      <c r="H95" s="11">
        <v>42</v>
      </c>
      <c r="I95" s="19" t="s">
        <v>259</v>
      </c>
      <c r="J95" s="11" t="s">
        <v>261</v>
      </c>
      <c r="K95" s="11" t="s">
        <v>262</v>
      </c>
      <c r="L95" s="11" t="s">
        <v>672</v>
      </c>
    </row>
    <row r="96" spans="1:12">
      <c r="A96" s="11" t="s">
        <v>84</v>
      </c>
      <c r="D96" s="11" t="s">
        <v>260</v>
      </c>
      <c r="E96" s="18" t="s">
        <v>347</v>
      </c>
      <c r="F96" s="10">
        <v>30133</v>
      </c>
      <c r="G96" s="10">
        <v>44713</v>
      </c>
      <c r="H96" s="11">
        <v>54</v>
      </c>
      <c r="I96" s="19" t="s">
        <v>259</v>
      </c>
      <c r="J96" s="11" t="s">
        <v>261</v>
      </c>
      <c r="K96" s="11" t="s">
        <v>262</v>
      </c>
      <c r="L96" s="11" t="s">
        <v>673</v>
      </c>
    </row>
    <row r="97" spans="1:12">
      <c r="A97" s="11" t="s">
        <v>85</v>
      </c>
      <c r="D97" s="11" t="s">
        <v>260</v>
      </c>
      <c r="E97" s="18" t="s">
        <v>348</v>
      </c>
      <c r="F97" s="10">
        <v>34486</v>
      </c>
      <c r="G97" s="10">
        <v>44713</v>
      </c>
      <c r="H97" s="11">
        <v>42</v>
      </c>
      <c r="I97" s="19" t="s">
        <v>259</v>
      </c>
      <c r="J97" s="11" t="s">
        <v>261</v>
      </c>
      <c r="K97" s="11" t="s">
        <v>262</v>
      </c>
      <c r="L97" s="11" t="s">
        <v>672</v>
      </c>
    </row>
    <row r="98" spans="1:12">
      <c r="A98" s="11" t="s">
        <v>86</v>
      </c>
      <c r="D98" s="11" t="s">
        <v>260</v>
      </c>
      <c r="E98" s="18" t="s">
        <v>349</v>
      </c>
      <c r="F98" s="10">
        <v>38231</v>
      </c>
      <c r="G98" s="10">
        <v>44713</v>
      </c>
      <c r="H98" s="11">
        <v>28</v>
      </c>
      <c r="I98" s="19" t="s">
        <v>259</v>
      </c>
      <c r="J98" s="11" t="s">
        <v>261</v>
      </c>
      <c r="K98" s="11" t="s">
        <v>262</v>
      </c>
      <c r="L98" s="11" t="s">
        <v>672</v>
      </c>
    </row>
    <row r="99" spans="1:12">
      <c r="A99" s="11" t="s">
        <v>87</v>
      </c>
      <c r="D99" s="11" t="s">
        <v>260</v>
      </c>
      <c r="E99" s="18" t="s">
        <v>350</v>
      </c>
      <c r="F99" s="10">
        <v>38231</v>
      </c>
      <c r="G99" s="10">
        <v>44713</v>
      </c>
      <c r="H99" s="11">
        <v>28</v>
      </c>
      <c r="I99" s="19" t="s">
        <v>259</v>
      </c>
      <c r="J99" s="11" t="s">
        <v>261</v>
      </c>
      <c r="K99" s="11" t="s">
        <v>262</v>
      </c>
      <c r="L99" s="11" t="s">
        <v>672</v>
      </c>
    </row>
    <row r="100" spans="1:12">
      <c r="A100" s="11" t="s">
        <v>88</v>
      </c>
      <c r="D100" s="11" t="s">
        <v>260</v>
      </c>
      <c r="E100" s="18" t="s">
        <v>351</v>
      </c>
      <c r="F100" s="10">
        <v>38231</v>
      </c>
      <c r="G100" s="10">
        <v>44713</v>
      </c>
      <c r="H100" s="11">
        <v>28</v>
      </c>
      <c r="I100" s="19" t="s">
        <v>259</v>
      </c>
      <c r="J100" s="11" t="s">
        <v>261</v>
      </c>
      <c r="K100" s="11" t="s">
        <v>262</v>
      </c>
      <c r="L100" s="11" t="s">
        <v>672</v>
      </c>
    </row>
    <row r="101" spans="1:12">
      <c r="A101" s="11" t="s">
        <v>89</v>
      </c>
      <c r="D101" s="11" t="s">
        <v>260</v>
      </c>
      <c r="E101" s="18" t="s">
        <v>352</v>
      </c>
      <c r="F101" s="10">
        <v>38231</v>
      </c>
      <c r="G101" s="10">
        <v>44713</v>
      </c>
      <c r="H101" s="11">
        <v>28</v>
      </c>
      <c r="I101" s="19" t="s">
        <v>259</v>
      </c>
      <c r="J101" s="11" t="s">
        <v>261</v>
      </c>
      <c r="K101" s="11" t="s">
        <v>262</v>
      </c>
      <c r="L101" s="11" t="s">
        <v>672</v>
      </c>
    </row>
    <row r="102" spans="1:12">
      <c r="A102" s="11" t="s">
        <v>90</v>
      </c>
      <c r="D102" s="11" t="s">
        <v>260</v>
      </c>
      <c r="E102" s="18" t="s">
        <v>353</v>
      </c>
      <c r="F102" s="10">
        <v>34486</v>
      </c>
      <c r="G102" s="10">
        <v>44713</v>
      </c>
      <c r="H102" s="11">
        <v>42</v>
      </c>
      <c r="I102" s="19" t="s">
        <v>259</v>
      </c>
      <c r="J102" s="11" t="s">
        <v>261</v>
      </c>
      <c r="K102" s="11" t="s">
        <v>262</v>
      </c>
      <c r="L102" s="11" t="s">
        <v>672</v>
      </c>
    </row>
    <row r="103" spans="1:12">
      <c r="A103" s="11" t="s">
        <v>91</v>
      </c>
      <c r="D103" s="11" t="s">
        <v>260</v>
      </c>
      <c r="E103" s="18" t="s">
        <v>354</v>
      </c>
      <c r="F103" s="10">
        <v>34486</v>
      </c>
      <c r="G103" s="10">
        <v>44713</v>
      </c>
      <c r="H103" s="11">
        <v>42</v>
      </c>
      <c r="I103" s="19" t="s">
        <v>259</v>
      </c>
      <c r="J103" s="11" t="s">
        <v>261</v>
      </c>
      <c r="K103" s="11" t="s">
        <v>262</v>
      </c>
      <c r="L103" s="11" t="s">
        <v>672</v>
      </c>
    </row>
    <row r="104" spans="1:12">
      <c r="A104" s="11" t="s">
        <v>92</v>
      </c>
      <c r="D104" s="11" t="s">
        <v>260</v>
      </c>
      <c r="E104" s="18" t="s">
        <v>355</v>
      </c>
      <c r="F104" s="10">
        <v>34486</v>
      </c>
      <c r="G104" s="10">
        <v>44713</v>
      </c>
      <c r="H104" s="11">
        <v>42</v>
      </c>
      <c r="I104" s="19" t="s">
        <v>259</v>
      </c>
      <c r="J104" s="11" t="s">
        <v>261</v>
      </c>
      <c r="K104" s="11" t="s">
        <v>262</v>
      </c>
      <c r="L104" s="11" t="s">
        <v>672</v>
      </c>
    </row>
    <row r="105" spans="1:12">
      <c r="A105" s="11" t="s">
        <v>93</v>
      </c>
      <c r="D105" s="11" t="s">
        <v>260</v>
      </c>
      <c r="E105" s="18" t="s">
        <v>356</v>
      </c>
      <c r="F105" s="10">
        <v>34486</v>
      </c>
      <c r="G105" s="10">
        <v>44713</v>
      </c>
      <c r="H105" s="11">
        <v>42</v>
      </c>
      <c r="I105" s="19" t="s">
        <v>259</v>
      </c>
      <c r="J105" s="11" t="s">
        <v>261</v>
      </c>
      <c r="K105" s="11" t="s">
        <v>262</v>
      </c>
      <c r="L105" s="11" t="s">
        <v>672</v>
      </c>
    </row>
    <row r="106" spans="1:12">
      <c r="A106" s="11" t="s">
        <v>94</v>
      </c>
      <c r="D106" s="11" t="s">
        <v>260</v>
      </c>
      <c r="E106" s="18" t="s">
        <v>357</v>
      </c>
      <c r="F106" s="10">
        <v>34486</v>
      </c>
      <c r="G106" s="10">
        <v>44713</v>
      </c>
      <c r="H106" s="11">
        <v>42</v>
      </c>
      <c r="I106" s="19" t="s">
        <v>259</v>
      </c>
      <c r="J106" s="11" t="s">
        <v>261</v>
      </c>
      <c r="K106" s="11" t="s">
        <v>262</v>
      </c>
      <c r="L106" s="11" t="s">
        <v>672</v>
      </c>
    </row>
    <row r="107" spans="1:12">
      <c r="A107" s="11" t="s">
        <v>95</v>
      </c>
      <c r="D107" s="11" t="s">
        <v>260</v>
      </c>
      <c r="E107" s="18" t="s">
        <v>358</v>
      </c>
      <c r="F107" s="10">
        <v>34486</v>
      </c>
      <c r="G107" s="10">
        <v>44713</v>
      </c>
      <c r="H107" s="11">
        <v>42</v>
      </c>
      <c r="I107" s="19" t="s">
        <v>259</v>
      </c>
      <c r="J107" s="11" t="s">
        <v>261</v>
      </c>
      <c r="K107" s="11" t="s">
        <v>262</v>
      </c>
      <c r="L107" s="11" t="s">
        <v>672</v>
      </c>
    </row>
    <row r="108" spans="1:12">
      <c r="A108" s="11" t="s">
        <v>96</v>
      </c>
      <c r="D108" s="11" t="s">
        <v>260</v>
      </c>
      <c r="E108" s="18" t="s">
        <v>359</v>
      </c>
      <c r="F108" s="10">
        <v>34486</v>
      </c>
      <c r="G108" s="10">
        <v>44713</v>
      </c>
      <c r="H108" s="11">
        <v>42</v>
      </c>
      <c r="I108" s="19" t="s">
        <v>259</v>
      </c>
      <c r="J108" s="11" t="s">
        <v>261</v>
      </c>
      <c r="K108" s="11" t="s">
        <v>262</v>
      </c>
      <c r="L108" s="11" t="s">
        <v>672</v>
      </c>
    </row>
    <row r="109" spans="1:12">
      <c r="A109" s="11" t="s">
        <v>97</v>
      </c>
      <c r="D109" s="11" t="s">
        <v>260</v>
      </c>
      <c r="E109" s="18" t="s">
        <v>360</v>
      </c>
      <c r="F109" s="10">
        <v>34486</v>
      </c>
      <c r="G109" s="10">
        <v>44713</v>
      </c>
      <c r="H109" s="11">
        <v>42</v>
      </c>
      <c r="I109" s="19" t="s">
        <v>259</v>
      </c>
      <c r="J109" s="11" t="s">
        <v>261</v>
      </c>
      <c r="K109" s="11" t="s">
        <v>262</v>
      </c>
      <c r="L109" s="11" t="s">
        <v>672</v>
      </c>
    </row>
    <row r="110" spans="1:12">
      <c r="A110" s="11" t="s">
        <v>98</v>
      </c>
      <c r="D110" s="11" t="s">
        <v>260</v>
      </c>
      <c r="E110" s="18" t="s">
        <v>361</v>
      </c>
      <c r="F110" s="10">
        <v>38231</v>
      </c>
      <c r="G110" s="10">
        <v>44713</v>
      </c>
      <c r="H110" s="11">
        <v>28</v>
      </c>
      <c r="I110" s="19" t="s">
        <v>259</v>
      </c>
      <c r="J110" s="11" t="s">
        <v>261</v>
      </c>
      <c r="K110" s="11" t="s">
        <v>262</v>
      </c>
      <c r="L110" s="11" t="s">
        <v>672</v>
      </c>
    </row>
    <row r="111" spans="1:12">
      <c r="A111" s="11" t="s">
        <v>99</v>
      </c>
      <c r="D111" s="11" t="s">
        <v>260</v>
      </c>
      <c r="E111" s="18" t="s">
        <v>362</v>
      </c>
      <c r="F111" s="10">
        <v>38231</v>
      </c>
      <c r="G111" s="10">
        <v>44713</v>
      </c>
      <c r="H111" s="11">
        <v>28</v>
      </c>
      <c r="I111" s="19" t="s">
        <v>259</v>
      </c>
      <c r="J111" s="11" t="s">
        <v>261</v>
      </c>
      <c r="K111" s="11" t="s">
        <v>262</v>
      </c>
      <c r="L111" s="11" t="s">
        <v>672</v>
      </c>
    </row>
    <row r="112" spans="1:12">
      <c r="A112" s="11" t="s">
        <v>100</v>
      </c>
      <c r="D112" s="11" t="s">
        <v>260</v>
      </c>
      <c r="E112" s="18" t="s">
        <v>363</v>
      </c>
      <c r="F112" s="10">
        <v>38231</v>
      </c>
      <c r="G112" s="10">
        <v>44713</v>
      </c>
      <c r="H112" s="11">
        <v>28</v>
      </c>
      <c r="I112" s="19" t="s">
        <v>259</v>
      </c>
      <c r="J112" s="11" t="s">
        <v>261</v>
      </c>
      <c r="K112" s="11" t="s">
        <v>262</v>
      </c>
      <c r="L112" s="11" t="s">
        <v>672</v>
      </c>
    </row>
    <row r="113" spans="1:12">
      <c r="A113" s="11" t="s">
        <v>101</v>
      </c>
      <c r="D113" s="11" t="s">
        <v>260</v>
      </c>
      <c r="E113" s="18" t="s">
        <v>364</v>
      </c>
      <c r="F113" s="10">
        <v>38231</v>
      </c>
      <c r="G113" s="10">
        <v>44713</v>
      </c>
      <c r="H113" s="11">
        <v>28</v>
      </c>
      <c r="I113" s="19" t="s">
        <v>259</v>
      </c>
      <c r="J113" s="11" t="s">
        <v>261</v>
      </c>
      <c r="K113" s="11" t="s">
        <v>262</v>
      </c>
      <c r="L113" s="11" t="s">
        <v>672</v>
      </c>
    </row>
    <row r="114" spans="1:12">
      <c r="A114" s="11" t="s">
        <v>102</v>
      </c>
      <c r="D114" s="11" t="s">
        <v>260</v>
      </c>
      <c r="E114" s="18" t="s">
        <v>365</v>
      </c>
      <c r="F114" s="10">
        <v>34486</v>
      </c>
      <c r="G114" s="10">
        <v>44713</v>
      </c>
      <c r="H114" s="11">
        <v>42</v>
      </c>
      <c r="I114" s="19" t="s">
        <v>259</v>
      </c>
      <c r="J114" s="11" t="s">
        <v>261</v>
      </c>
      <c r="K114" s="11" t="s">
        <v>262</v>
      </c>
      <c r="L114" s="11" t="s">
        <v>672</v>
      </c>
    </row>
    <row r="115" spans="1:12">
      <c r="A115" s="11" t="s">
        <v>103</v>
      </c>
      <c r="D115" s="11" t="s">
        <v>260</v>
      </c>
      <c r="E115" s="18" t="s">
        <v>366</v>
      </c>
      <c r="F115" s="10">
        <v>34486</v>
      </c>
      <c r="G115" s="10">
        <v>44713</v>
      </c>
      <c r="H115" s="11">
        <v>42</v>
      </c>
      <c r="I115" s="19" t="s">
        <v>259</v>
      </c>
      <c r="J115" s="11" t="s">
        <v>261</v>
      </c>
      <c r="K115" s="11" t="s">
        <v>262</v>
      </c>
      <c r="L115" s="11" t="s">
        <v>672</v>
      </c>
    </row>
    <row r="116" spans="1:12">
      <c r="A116" s="11" t="s">
        <v>104</v>
      </c>
      <c r="D116" s="11" t="s">
        <v>260</v>
      </c>
      <c r="E116" s="18" t="s">
        <v>367</v>
      </c>
      <c r="F116" s="10">
        <v>34486</v>
      </c>
      <c r="G116" s="10">
        <v>44713</v>
      </c>
      <c r="H116" s="11">
        <v>42</v>
      </c>
      <c r="I116" s="19" t="s">
        <v>259</v>
      </c>
      <c r="J116" s="11" t="s">
        <v>261</v>
      </c>
      <c r="K116" s="11" t="s">
        <v>262</v>
      </c>
      <c r="L116" s="11" t="s">
        <v>672</v>
      </c>
    </row>
    <row r="117" spans="1:12">
      <c r="A117" s="11" t="s">
        <v>105</v>
      </c>
      <c r="D117" s="11" t="s">
        <v>260</v>
      </c>
      <c r="E117" s="18" t="s">
        <v>368</v>
      </c>
      <c r="F117" s="10">
        <v>34486</v>
      </c>
      <c r="G117" s="10">
        <v>44713</v>
      </c>
      <c r="H117" s="11">
        <v>42</v>
      </c>
      <c r="I117" s="19" t="s">
        <v>259</v>
      </c>
      <c r="J117" s="11" t="s">
        <v>261</v>
      </c>
      <c r="K117" s="11" t="s">
        <v>262</v>
      </c>
      <c r="L117" s="11" t="s">
        <v>672</v>
      </c>
    </row>
    <row r="118" spans="1:12">
      <c r="A118" s="11" t="s">
        <v>106</v>
      </c>
      <c r="D118" s="11" t="s">
        <v>260</v>
      </c>
      <c r="E118" s="18" t="s">
        <v>369</v>
      </c>
      <c r="F118" s="10">
        <v>34486</v>
      </c>
      <c r="G118" s="10">
        <v>44713</v>
      </c>
      <c r="H118" s="11">
        <v>42</v>
      </c>
      <c r="I118" s="19" t="s">
        <v>259</v>
      </c>
      <c r="J118" s="11" t="s">
        <v>261</v>
      </c>
      <c r="K118" s="11" t="s">
        <v>262</v>
      </c>
      <c r="L118" s="11" t="s">
        <v>672</v>
      </c>
    </row>
    <row r="119" spans="1:12">
      <c r="A119" s="11" t="s">
        <v>107</v>
      </c>
      <c r="D119" s="11" t="s">
        <v>260</v>
      </c>
      <c r="E119" s="18" t="s">
        <v>370</v>
      </c>
      <c r="F119" s="10">
        <v>34486</v>
      </c>
      <c r="G119" s="10">
        <v>44713</v>
      </c>
      <c r="H119" s="11">
        <v>42</v>
      </c>
      <c r="I119" s="19" t="s">
        <v>259</v>
      </c>
      <c r="J119" s="11" t="s">
        <v>261</v>
      </c>
      <c r="K119" s="11" t="s">
        <v>262</v>
      </c>
      <c r="L119" s="11" t="s">
        <v>672</v>
      </c>
    </row>
    <row r="120" spans="1:12">
      <c r="A120" s="11" t="s">
        <v>108</v>
      </c>
      <c r="D120" s="11" t="s">
        <v>260</v>
      </c>
      <c r="E120" s="18" t="s">
        <v>371</v>
      </c>
      <c r="F120" s="10">
        <v>34486</v>
      </c>
      <c r="G120" s="10">
        <v>44713</v>
      </c>
      <c r="H120" s="11">
        <v>42</v>
      </c>
      <c r="I120" s="19" t="s">
        <v>259</v>
      </c>
      <c r="J120" s="11" t="s">
        <v>261</v>
      </c>
      <c r="K120" s="11" t="s">
        <v>262</v>
      </c>
      <c r="L120" s="11" t="s">
        <v>672</v>
      </c>
    </row>
    <row r="121" spans="1:12">
      <c r="A121" s="11" t="s">
        <v>109</v>
      </c>
      <c r="D121" s="11" t="s">
        <v>260</v>
      </c>
      <c r="E121" s="18" t="s">
        <v>372</v>
      </c>
      <c r="F121" s="10">
        <v>34486</v>
      </c>
      <c r="G121" s="10">
        <v>44713</v>
      </c>
      <c r="H121" s="11">
        <v>42</v>
      </c>
      <c r="I121" s="19" t="s">
        <v>259</v>
      </c>
      <c r="J121" s="11" t="s">
        <v>261</v>
      </c>
      <c r="K121" s="11" t="s">
        <v>262</v>
      </c>
      <c r="L121" s="11" t="s">
        <v>672</v>
      </c>
    </row>
    <row r="122" spans="1:12">
      <c r="A122" s="11" t="s">
        <v>110</v>
      </c>
      <c r="D122" s="11" t="s">
        <v>260</v>
      </c>
      <c r="E122" s="18" t="s">
        <v>373</v>
      </c>
      <c r="F122" s="10">
        <v>38231</v>
      </c>
      <c r="G122" s="10">
        <v>44713</v>
      </c>
      <c r="H122" s="11">
        <v>28</v>
      </c>
      <c r="I122" s="19" t="s">
        <v>259</v>
      </c>
      <c r="J122" s="11" t="s">
        <v>261</v>
      </c>
      <c r="K122" s="11" t="s">
        <v>262</v>
      </c>
      <c r="L122" s="11" t="s">
        <v>672</v>
      </c>
    </row>
    <row r="123" spans="1:12">
      <c r="A123" s="11" t="s">
        <v>111</v>
      </c>
      <c r="D123" s="11" t="s">
        <v>260</v>
      </c>
      <c r="E123" s="18" t="s">
        <v>374</v>
      </c>
      <c r="F123" s="10">
        <v>38231</v>
      </c>
      <c r="G123" s="10">
        <v>44713</v>
      </c>
      <c r="H123" s="11">
        <v>28</v>
      </c>
      <c r="I123" s="19" t="s">
        <v>259</v>
      </c>
      <c r="J123" s="11" t="s">
        <v>261</v>
      </c>
      <c r="K123" s="11" t="s">
        <v>262</v>
      </c>
      <c r="L123" s="11" t="s">
        <v>672</v>
      </c>
    </row>
    <row r="124" spans="1:12">
      <c r="A124" s="11" t="s">
        <v>112</v>
      </c>
      <c r="D124" s="11" t="s">
        <v>260</v>
      </c>
      <c r="E124" s="18" t="s">
        <v>375</v>
      </c>
      <c r="F124" s="10">
        <v>38231</v>
      </c>
      <c r="G124" s="10">
        <v>44713</v>
      </c>
      <c r="H124" s="11">
        <v>28</v>
      </c>
      <c r="I124" s="19" t="s">
        <v>259</v>
      </c>
      <c r="J124" s="11" t="s">
        <v>261</v>
      </c>
      <c r="K124" s="11" t="s">
        <v>262</v>
      </c>
      <c r="L124" s="11" t="s">
        <v>672</v>
      </c>
    </row>
    <row r="125" spans="1:12">
      <c r="A125" s="11" t="s">
        <v>113</v>
      </c>
      <c r="D125" s="11" t="s">
        <v>260</v>
      </c>
      <c r="E125" s="18" t="s">
        <v>376</v>
      </c>
      <c r="F125" s="10">
        <v>38231</v>
      </c>
      <c r="G125" s="10">
        <v>44713</v>
      </c>
      <c r="H125" s="11">
        <v>28</v>
      </c>
      <c r="I125" s="19" t="s">
        <v>259</v>
      </c>
      <c r="J125" s="11" t="s">
        <v>261</v>
      </c>
      <c r="K125" s="11" t="s">
        <v>262</v>
      </c>
      <c r="L125" s="11" t="s">
        <v>672</v>
      </c>
    </row>
    <row r="126" spans="1:12">
      <c r="A126" s="11" t="s">
        <v>114</v>
      </c>
      <c r="D126" s="11" t="s">
        <v>260</v>
      </c>
      <c r="E126" s="18" t="s">
        <v>377</v>
      </c>
      <c r="F126" s="10">
        <v>34486</v>
      </c>
      <c r="G126" s="10">
        <v>44713</v>
      </c>
      <c r="H126" s="11">
        <v>42</v>
      </c>
      <c r="I126" s="19" t="s">
        <v>259</v>
      </c>
      <c r="J126" s="11" t="s">
        <v>261</v>
      </c>
      <c r="K126" s="11" t="s">
        <v>262</v>
      </c>
      <c r="L126" s="11" t="s">
        <v>672</v>
      </c>
    </row>
    <row r="127" spans="1:12">
      <c r="A127" s="11" t="s">
        <v>115</v>
      </c>
      <c r="D127" s="11" t="s">
        <v>260</v>
      </c>
      <c r="E127" s="18" t="s">
        <v>378</v>
      </c>
      <c r="F127" s="10">
        <v>34486</v>
      </c>
      <c r="G127" s="10">
        <v>44713</v>
      </c>
      <c r="H127" s="11">
        <v>42</v>
      </c>
      <c r="I127" s="19" t="s">
        <v>259</v>
      </c>
      <c r="J127" s="11" t="s">
        <v>261</v>
      </c>
      <c r="K127" s="11" t="s">
        <v>262</v>
      </c>
      <c r="L127" s="11" t="s">
        <v>672</v>
      </c>
    </row>
    <row r="128" spans="1:12">
      <c r="A128" s="11" t="s">
        <v>116</v>
      </c>
      <c r="D128" s="11" t="s">
        <v>260</v>
      </c>
      <c r="E128" s="18" t="s">
        <v>379</v>
      </c>
      <c r="F128" s="10">
        <v>34486</v>
      </c>
      <c r="G128" s="10">
        <v>44713</v>
      </c>
      <c r="H128" s="11">
        <v>42</v>
      </c>
      <c r="I128" s="19" t="s">
        <v>259</v>
      </c>
      <c r="J128" s="11" t="s">
        <v>261</v>
      </c>
      <c r="K128" s="11" t="s">
        <v>262</v>
      </c>
      <c r="L128" s="11" t="s">
        <v>672</v>
      </c>
    </row>
    <row r="129" spans="1:12">
      <c r="A129" s="11" t="s">
        <v>117</v>
      </c>
      <c r="D129" s="11" t="s">
        <v>260</v>
      </c>
      <c r="E129" s="18" t="s">
        <v>380</v>
      </c>
      <c r="F129" s="10">
        <v>34486</v>
      </c>
      <c r="G129" s="10">
        <v>44713</v>
      </c>
      <c r="H129" s="11">
        <v>42</v>
      </c>
      <c r="I129" s="19" t="s">
        <v>259</v>
      </c>
      <c r="J129" s="11" t="s">
        <v>261</v>
      </c>
      <c r="K129" s="11" t="s">
        <v>262</v>
      </c>
      <c r="L129" s="11" t="s">
        <v>672</v>
      </c>
    </row>
    <row r="130" spans="1:12">
      <c r="A130" s="11" t="s">
        <v>118</v>
      </c>
      <c r="D130" s="11" t="s">
        <v>260</v>
      </c>
      <c r="E130" s="18" t="s">
        <v>381</v>
      </c>
      <c r="F130" s="10">
        <v>34486</v>
      </c>
      <c r="G130" s="10">
        <v>44713</v>
      </c>
      <c r="H130" s="11">
        <v>42</v>
      </c>
      <c r="I130" s="19" t="s">
        <v>259</v>
      </c>
      <c r="J130" s="11" t="s">
        <v>261</v>
      </c>
      <c r="K130" s="11" t="s">
        <v>262</v>
      </c>
      <c r="L130" s="11" t="s">
        <v>672</v>
      </c>
    </row>
    <row r="131" spans="1:12">
      <c r="A131" s="11" t="s">
        <v>119</v>
      </c>
      <c r="D131" s="11" t="s">
        <v>260</v>
      </c>
      <c r="E131" s="18" t="s">
        <v>382</v>
      </c>
      <c r="F131" s="10">
        <v>34486</v>
      </c>
      <c r="G131" s="10">
        <v>44713</v>
      </c>
      <c r="H131" s="11">
        <v>42</v>
      </c>
      <c r="I131" s="19" t="s">
        <v>259</v>
      </c>
      <c r="J131" s="11" t="s">
        <v>261</v>
      </c>
      <c r="K131" s="11" t="s">
        <v>262</v>
      </c>
      <c r="L131" s="11" t="s">
        <v>672</v>
      </c>
    </row>
    <row r="132" spans="1:12">
      <c r="A132" s="11" t="s">
        <v>120</v>
      </c>
      <c r="D132" s="11" t="s">
        <v>260</v>
      </c>
      <c r="E132" s="18" t="s">
        <v>383</v>
      </c>
      <c r="F132" s="10">
        <v>30133</v>
      </c>
      <c r="G132" s="10">
        <v>44713</v>
      </c>
      <c r="H132" s="11">
        <v>54</v>
      </c>
      <c r="I132" s="19" t="s">
        <v>259</v>
      </c>
      <c r="J132" s="11" t="s">
        <v>261</v>
      </c>
      <c r="K132" s="11" t="s">
        <v>262</v>
      </c>
      <c r="L132" s="11" t="s">
        <v>673</v>
      </c>
    </row>
    <row r="133" spans="1:12">
      <c r="A133" s="11" t="s">
        <v>121</v>
      </c>
      <c r="D133" s="11" t="s">
        <v>260</v>
      </c>
      <c r="E133" s="18" t="s">
        <v>384</v>
      </c>
      <c r="F133" s="10">
        <v>34486</v>
      </c>
      <c r="G133" s="10">
        <v>44713</v>
      </c>
      <c r="H133" s="11">
        <v>42</v>
      </c>
      <c r="I133" s="19" t="s">
        <v>259</v>
      </c>
      <c r="J133" s="11" t="s">
        <v>261</v>
      </c>
      <c r="K133" s="11" t="s">
        <v>262</v>
      </c>
      <c r="L133" s="11" t="s">
        <v>672</v>
      </c>
    </row>
    <row r="134" spans="1:12">
      <c r="A134" s="11" t="s">
        <v>122</v>
      </c>
      <c r="D134" s="11" t="s">
        <v>260</v>
      </c>
      <c r="E134" s="18" t="s">
        <v>385</v>
      </c>
      <c r="F134" s="10">
        <v>38231</v>
      </c>
      <c r="G134" s="10">
        <v>44713</v>
      </c>
      <c r="H134" s="11">
        <v>28</v>
      </c>
      <c r="I134" s="19" t="s">
        <v>259</v>
      </c>
      <c r="J134" s="11" t="s">
        <v>261</v>
      </c>
      <c r="K134" s="11" t="s">
        <v>262</v>
      </c>
      <c r="L134" s="11" t="s">
        <v>672</v>
      </c>
    </row>
    <row r="135" spans="1:12">
      <c r="A135" s="11" t="s">
        <v>123</v>
      </c>
      <c r="D135" s="11" t="s">
        <v>260</v>
      </c>
      <c r="E135" s="18" t="s">
        <v>386</v>
      </c>
      <c r="F135" s="10">
        <v>38231</v>
      </c>
      <c r="G135" s="10">
        <v>44713</v>
      </c>
      <c r="H135" s="11">
        <v>28</v>
      </c>
      <c r="I135" s="19" t="s">
        <v>259</v>
      </c>
      <c r="J135" s="11" t="s">
        <v>261</v>
      </c>
      <c r="K135" s="11" t="s">
        <v>262</v>
      </c>
      <c r="L135" s="11" t="s">
        <v>672</v>
      </c>
    </row>
    <row r="136" spans="1:12">
      <c r="A136" s="11" t="s">
        <v>124</v>
      </c>
      <c r="D136" s="11" t="s">
        <v>260</v>
      </c>
      <c r="E136" s="18" t="s">
        <v>387</v>
      </c>
      <c r="F136" s="10">
        <v>38231</v>
      </c>
      <c r="G136" s="10">
        <v>44713</v>
      </c>
      <c r="H136" s="11">
        <v>28</v>
      </c>
      <c r="I136" s="19" t="s">
        <v>259</v>
      </c>
      <c r="J136" s="11" t="s">
        <v>261</v>
      </c>
      <c r="K136" s="11" t="s">
        <v>262</v>
      </c>
      <c r="L136" s="11" t="s">
        <v>672</v>
      </c>
    </row>
    <row r="137" spans="1:12">
      <c r="A137" s="11" t="s">
        <v>125</v>
      </c>
      <c r="D137" s="11" t="s">
        <v>260</v>
      </c>
      <c r="E137" s="18" t="s">
        <v>388</v>
      </c>
      <c r="F137" s="10">
        <v>38231</v>
      </c>
      <c r="G137" s="10">
        <v>44713</v>
      </c>
      <c r="H137" s="11">
        <v>28</v>
      </c>
      <c r="I137" s="19" t="s">
        <v>259</v>
      </c>
      <c r="J137" s="11" t="s">
        <v>261</v>
      </c>
      <c r="K137" s="11" t="s">
        <v>262</v>
      </c>
      <c r="L137" s="11" t="s">
        <v>672</v>
      </c>
    </row>
    <row r="138" spans="1:12">
      <c r="A138" s="11" t="s">
        <v>126</v>
      </c>
      <c r="D138" s="11" t="s">
        <v>260</v>
      </c>
      <c r="E138" s="18" t="s">
        <v>389</v>
      </c>
      <c r="F138" s="10">
        <v>34486</v>
      </c>
      <c r="G138" s="10">
        <v>44713</v>
      </c>
      <c r="H138" s="11">
        <v>42</v>
      </c>
      <c r="I138" s="19" t="s">
        <v>259</v>
      </c>
      <c r="J138" s="11" t="s">
        <v>261</v>
      </c>
      <c r="K138" s="11" t="s">
        <v>262</v>
      </c>
      <c r="L138" s="11" t="s">
        <v>672</v>
      </c>
    </row>
    <row r="139" spans="1:12">
      <c r="A139" s="11" t="s">
        <v>127</v>
      </c>
      <c r="D139" s="11" t="s">
        <v>260</v>
      </c>
      <c r="E139" s="18" t="s">
        <v>390</v>
      </c>
      <c r="F139" s="10">
        <v>34486</v>
      </c>
      <c r="G139" s="10">
        <v>44713</v>
      </c>
      <c r="H139" s="11">
        <v>42</v>
      </c>
      <c r="I139" s="19" t="s">
        <v>259</v>
      </c>
      <c r="J139" s="11" t="s">
        <v>261</v>
      </c>
      <c r="K139" s="11" t="s">
        <v>262</v>
      </c>
      <c r="L139" s="11" t="s">
        <v>672</v>
      </c>
    </row>
    <row r="140" spans="1:12">
      <c r="A140" s="11" t="s">
        <v>128</v>
      </c>
      <c r="D140" s="11" t="s">
        <v>260</v>
      </c>
      <c r="E140" s="18" t="s">
        <v>391</v>
      </c>
      <c r="F140" s="10">
        <v>34486</v>
      </c>
      <c r="G140" s="10">
        <v>44713</v>
      </c>
      <c r="H140" s="11">
        <v>42</v>
      </c>
      <c r="I140" s="19" t="s">
        <v>259</v>
      </c>
      <c r="J140" s="11" t="s">
        <v>261</v>
      </c>
      <c r="K140" s="11" t="s">
        <v>262</v>
      </c>
      <c r="L140" s="11" t="s">
        <v>672</v>
      </c>
    </row>
    <row r="141" spans="1:12">
      <c r="A141" s="11" t="s">
        <v>129</v>
      </c>
      <c r="D141" s="11" t="s">
        <v>260</v>
      </c>
      <c r="E141" s="18" t="s">
        <v>392</v>
      </c>
      <c r="F141" s="10">
        <v>34486</v>
      </c>
      <c r="G141" s="10">
        <v>44713</v>
      </c>
      <c r="H141" s="11">
        <v>42</v>
      </c>
      <c r="I141" s="19" t="s">
        <v>259</v>
      </c>
      <c r="J141" s="11" t="s">
        <v>261</v>
      </c>
      <c r="K141" s="11" t="s">
        <v>262</v>
      </c>
      <c r="L141" s="11" t="s">
        <v>672</v>
      </c>
    </row>
    <row r="142" spans="1:12">
      <c r="A142" s="11" t="s">
        <v>130</v>
      </c>
      <c r="D142" s="11" t="s">
        <v>260</v>
      </c>
      <c r="E142" s="18" t="s">
        <v>393</v>
      </c>
      <c r="F142" s="10">
        <v>34486</v>
      </c>
      <c r="G142" s="10">
        <v>44713</v>
      </c>
      <c r="H142" s="11">
        <v>42</v>
      </c>
      <c r="I142" s="19" t="s">
        <v>259</v>
      </c>
      <c r="J142" s="11" t="s">
        <v>261</v>
      </c>
      <c r="K142" s="11" t="s">
        <v>262</v>
      </c>
      <c r="L142" s="11" t="s">
        <v>672</v>
      </c>
    </row>
    <row r="143" spans="1:12">
      <c r="A143" s="11" t="s">
        <v>131</v>
      </c>
      <c r="D143" s="11" t="s">
        <v>260</v>
      </c>
      <c r="E143" s="18" t="s">
        <v>394</v>
      </c>
      <c r="F143" s="10">
        <v>34486</v>
      </c>
      <c r="G143" s="10">
        <v>44713</v>
      </c>
      <c r="H143" s="11">
        <v>42</v>
      </c>
      <c r="I143" s="19" t="s">
        <v>259</v>
      </c>
      <c r="J143" s="11" t="s">
        <v>261</v>
      </c>
      <c r="K143" s="11" t="s">
        <v>262</v>
      </c>
      <c r="L143" s="11" t="s">
        <v>672</v>
      </c>
    </row>
    <row r="144" spans="1:12">
      <c r="A144" s="11" t="s">
        <v>132</v>
      </c>
      <c r="D144" s="11" t="s">
        <v>260</v>
      </c>
      <c r="E144" s="18" t="s">
        <v>395</v>
      </c>
      <c r="F144" s="10">
        <v>34486</v>
      </c>
      <c r="G144" s="10">
        <v>44713</v>
      </c>
      <c r="H144" s="11">
        <v>42</v>
      </c>
      <c r="I144" s="19" t="s">
        <v>259</v>
      </c>
      <c r="J144" s="11" t="s">
        <v>261</v>
      </c>
      <c r="K144" s="11" t="s">
        <v>262</v>
      </c>
      <c r="L144" s="11" t="s">
        <v>672</v>
      </c>
    </row>
    <row r="145" spans="1:12">
      <c r="A145" s="11" t="s">
        <v>133</v>
      </c>
      <c r="D145" s="11" t="s">
        <v>260</v>
      </c>
      <c r="E145" s="18" t="s">
        <v>396</v>
      </c>
      <c r="F145" s="10">
        <v>34486</v>
      </c>
      <c r="G145" s="10">
        <v>44713</v>
      </c>
      <c r="H145" s="11">
        <v>42</v>
      </c>
      <c r="I145" s="19" t="s">
        <v>259</v>
      </c>
      <c r="J145" s="11" t="s">
        <v>261</v>
      </c>
      <c r="K145" s="11" t="s">
        <v>262</v>
      </c>
      <c r="L145" s="11" t="s">
        <v>672</v>
      </c>
    </row>
    <row r="146" spans="1:12">
      <c r="A146" s="11" t="s">
        <v>134</v>
      </c>
      <c r="D146" s="11" t="s">
        <v>260</v>
      </c>
      <c r="E146" s="18" t="s">
        <v>397</v>
      </c>
      <c r="F146" s="10">
        <v>38231</v>
      </c>
      <c r="G146" s="10">
        <v>44713</v>
      </c>
      <c r="H146" s="11">
        <v>28</v>
      </c>
      <c r="I146" s="19" t="s">
        <v>259</v>
      </c>
      <c r="J146" s="11" t="s">
        <v>261</v>
      </c>
      <c r="K146" s="11" t="s">
        <v>262</v>
      </c>
      <c r="L146" s="11" t="s">
        <v>672</v>
      </c>
    </row>
    <row r="147" spans="1:12">
      <c r="A147" s="11" t="s">
        <v>135</v>
      </c>
      <c r="D147" s="11" t="s">
        <v>260</v>
      </c>
      <c r="E147" s="18" t="s">
        <v>398</v>
      </c>
      <c r="F147" s="10">
        <v>38231</v>
      </c>
      <c r="G147" s="10">
        <v>44713</v>
      </c>
      <c r="H147" s="11">
        <v>28</v>
      </c>
      <c r="I147" s="19" t="s">
        <v>259</v>
      </c>
      <c r="J147" s="11" t="s">
        <v>261</v>
      </c>
      <c r="K147" s="11" t="s">
        <v>262</v>
      </c>
      <c r="L147" s="11" t="s">
        <v>672</v>
      </c>
    </row>
    <row r="148" spans="1:12">
      <c r="A148" s="11" t="s">
        <v>136</v>
      </c>
      <c r="D148" s="11" t="s">
        <v>260</v>
      </c>
      <c r="E148" s="18" t="s">
        <v>399</v>
      </c>
      <c r="F148" s="10">
        <v>38231</v>
      </c>
      <c r="G148" s="10">
        <v>44713</v>
      </c>
      <c r="H148" s="11">
        <v>28</v>
      </c>
      <c r="I148" s="19" t="s">
        <v>259</v>
      </c>
      <c r="J148" s="11" t="s">
        <v>261</v>
      </c>
      <c r="K148" s="11" t="s">
        <v>262</v>
      </c>
      <c r="L148" s="11" t="s">
        <v>672</v>
      </c>
    </row>
    <row r="149" spans="1:12">
      <c r="A149" s="11" t="s">
        <v>137</v>
      </c>
      <c r="D149" s="11" t="s">
        <v>260</v>
      </c>
      <c r="E149" s="18" t="s">
        <v>400</v>
      </c>
      <c r="F149" s="10">
        <v>38231</v>
      </c>
      <c r="G149" s="10">
        <v>44713</v>
      </c>
      <c r="H149" s="11">
        <v>28</v>
      </c>
      <c r="I149" s="19" t="s">
        <v>259</v>
      </c>
      <c r="J149" s="11" t="s">
        <v>261</v>
      </c>
      <c r="K149" s="11" t="s">
        <v>262</v>
      </c>
      <c r="L149" s="11" t="s">
        <v>672</v>
      </c>
    </row>
    <row r="150" spans="1:12">
      <c r="A150" s="11" t="s">
        <v>138</v>
      </c>
      <c r="D150" s="11" t="s">
        <v>260</v>
      </c>
      <c r="E150" s="18" t="s">
        <v>401</v>
      </c>
      <c r="F150" s="10">
        <v>34486</v>
      </c>
      <c r="G150" s="10">
        <v>44713</v>
      </c>
      <c r="H150" s="11">
        <v>42</v>
      </c>
      <c r="I150" s="19" t="s">
        <v>259</v>
      </c>
      <c r="J150" s="11" t="s">
        <v>261</v>
      </c>
      <c r="K150" s="11" t="s">
        <v>262</v>
      </c>
      <c r="L150" s="11" t="s">
        <v>672</v>
      </c>
    </row>
    <row r="151" spans="1:12">
      <c r="A151" s="11" t="s">
        <v>139</v>
      </c>
      <c r="D151" s="11" t="s">
        <v>260</v>
      </c>
      <c r="E151" s="18" t="s">
        <v>402</v>
      </c>
      <c r="F151" s="10">
        <v>34486</v>
      </c>
      <c r="G151" s="10">
        <v>44713</v>
      </c>
      <c r="H151" s="11">
        <v>42</v>
      </c>
      <c r="I151" s="19" t="s">
        <v>259</v>
      </c>
      <c r="J151" s="11" t="s">
        <v>261</v>
      </c>
      <c r="K151" s="11" t="s">
        <v>262</v>
      </c>
      <c r="L151" s="11" t="s">
        <v>672</v>
      </c>
    </row>
    <row r="152" spans="1:12">
      <c r="A152" s="11" t="s">
        <v>140</v>
      </c>
      <c r="D152" s="11" t="s">
        <v>260</v>
      </c>
      <c r="E152" s="18" t="s">
        <v>403</v>
      </c>
      <c r="F152" s="10">
        <v>34486</v>
      </c>
      <c r="G152" s="10">
        <v>44713</v>
      </c>
      <c r="H152" s="11">
        <v>42</v>
      </c>
      <c r="I152" s="19" t="s">
        <v>259</v>
      </c>
      <c r="J152" s="11" t="s">
        <v>261</v>
      </c>
      <c r="K152" s="11" t="s">
        <v>262</v>
      </c>
      <c r="L152" s="11" t="s">
        <v>672</v>
      </c>
    </row>
    <row r="153" spans="1:12">
      <c r="A153" s="11" t="s">
        <v>141</v>
      </c>
      <c r="D153" s="11" t="s">
        <v>260</v>
      </c>
      <c r="E153" s="18" t="s">
        <v>404</v>
      </c>
      <c r="F153" s="10">
        <v>34486</v>
      </c>
      <c r="G153" s="10">
        <v>44713</v>
      </c>
      <c r="H153" s="11">
        <v>42</v>
      </c>
      <c r="I153" s="19" t="s">
        <v>259</v>
      </c>
      <c r="J153" s="11" t="s">
        <v>261</v>
      </c>
      <c r="K153" s="11" t="s">
        <v>262</v>
      </c>
      <c r="L153" s="11" t="s">
        <v>672</v>
      </c>
    </row>
    <row r="154" spans="1:12">
      <c r="A154" s="11" t="s">
        <v>142</v>
      </c>
      <c r="D154" s="11" t="s">
        <v>260</v>
      </c>
      <c r="E154" s="18" t="s">
        <v>405</v>
      </c>
      <c r="F154" s="10">
        <v>34486</v>
      </c>
      <c r="G154" s="10">
        <v>44713</v>
      </c>
      <c r="H154" s="11">
        <v>42</v>
      </c>
      <c r="I154" s="19" t="s">
        <v>259</v>
      </c>
      <c r="J154" s="11" t="s">
        <v>261</v>
      </c>
      <c r="K154" s="11" t="s">
        <v>262</v>
      </c>
      <c r="L154" s="11" t="s">
        <v>672</v>
      </c>
    </row>
    <row r="155" spans="1:12">
      <c r="A155" s="11" t="s">
        <v>143</v>
      </c>
      <c r="D155" s="11" t="s">
        <v>260</v>
      </c>
      <c r="E155" s="18" t="s">
        <v>406</v>
      </c>
      <c r="F155" s="10">
        <v>34486</v>
      </c>
      <c r="G155" s="10">
        <v>44713</v>
      </c>
      <c r="H155" s="11">
        <v>42</v>
      </c>
      <c r="I155" s="19" t="s">
        <v>259</v>
      </c>
      <c r="J155" s="11" t="s">
        <v>261</v>
      </c>
      <c r="K155" s="11" t="s">
        <v>262</v>
      </c>
      <c r="L155" s="11" t="s">
        <v>672</v>
      </c>
    </row>
    <row r="156" spans="1:12">
      <c r="A156" s="11" t="s">
        <v>144</v>
      </c>
      <c r="D156" s="11" t="s">
        <v>260</v>
      </c>
      <c r="E156" s="18" t="s">
        <v>407</v>
      </c>
      <c r="F156" s="10">
        <v>34486</v>
      </c>
      <c r="G156" s="10">
        <v>44713</v>
      </c>
      <c r="H156" s="11">
        <v>42</v>
      </c>
      <c r="I156" s="19" t="s">
        <v>259</v>
      </c>
      <c r="J156" s="11" t="s">
        <v>261</v>
      </c>
      <c r="K156" s="11" t="s">
        <v>262</v>
      </c>
      <c r="L156" s="11" t="s">
        <v>672</v>
      </c>
    </row>
    <row r="157" spans="1:12">
      <c r="A157" s="11" t="s">
        <v>145</v>
      </c>
      <c r="D157" s="11" t="s">
        <v>260</v>
      </c>
      <c r="E157" s="18" t="s">
        <v>408</v>
      </c>
      <c r="F157" s="10">
        <v>34486</v>
      </c>
      <c r="G157" s="10">
        <v>44713</v>
      </c>
      <c r="H157" s="11">
        <v>42</v>
      </c>
      <c r="I157" s="19" t="s">
        <v>259</v>
      </c>
      <c r="J157" s="11" t="s">
        <v>261</v>
      </c>
      <c r="K157" s="11" t="s">
        <v>262</v>
      </c>
      <c r="L157" s="11" t="s">
        <v>672</v>
      </c>
    </row>
    <row r="158" spans="1:12">
      <c r="A158" s="11" t="s">
        <v>146</v>
      </c>
      <c r="D158" s="11" t="s">
        <v>260</v>
      </c>
      <c r="E158" s="18" t="s">
        <v>409</v>
      </c>
      <c r="F158" s="10">
        <v>38231</v>
      </c>
      <c r="G158" s="10">
        <v>44713</v>
      </c>
      <c r="H158" s="11">
        <v>28</v>
      </c>
      <c r="I158" s="19" t="s">
        <v>259</v>
      </c>
      <c r="J158" s="11" t="s">
        <v>261</v>
      </c>
      <c r="K158" s="11" t="s">
        <v>262</v>
      </c>
      <c r="L158" s="11" t="s">
        <v>672</v>
      </c>
    </row>
    <row r="159" spans="1:12">
      <c r="A159" s="11" t="s">
        <v>147</v>
      </c>
      <c r="D159" s="11" t="s">
        <v>260</v>
      </c>
      <c r="E159" s="18" t="s">
        <v>410</v>
      </c>
      <c r="F159" s="10">
        <v>38231</v>
      </c>
      <c r="G159" s="10">
        <v>44713</v>
      </c>
      <c r="H159" s="11">
        <v>28</v>
      </c>
      <c r="I159" s="19" t="s">
        <v>259</v>
      </c>
      <c r="J159" s="11" t="s">
        <v>261</v>
      </c>
      <c r="K159" s="11" t="s">
        <v>262</v>
      </c>
      <c r="L159" s="11" t="s">
        <v>672</v>
      </c>
    </row>
    <row r="160" spans="1:12">
      <c r="A160" s="11" t="s">
        <v>148</v>
      </c>
      <c r="D160" s="11" t="s">
        <v>260</v>
      </c>
      <c r="E160" s="18" t="s">
        <v>411</v>
      </c>
      <c r="F160" s="10">
        <v>38231</v>
      </c>
      <c r="G160" s="10">
        <v>44713</v>
      </c>
      <c r="H160" s="11">
        <v>28</v>
      </c>
      <c r="I160" s="19" t="s">
        <v>259</v>
      </c>
      <c r="J160" s="11" t="s">
        <v>261</v>
      </c>
      <c r="K160" s="11" t="s">
        <v>262</v>
      </c>
      <c r="L160" s="11" t="s">
        <v>672</v>
      </c>
    </row>
    <row r="161" spans="1:12">
      <c r="A161" s="11" t="s">
        <v>149</v>
      </c>
      <c r="D161" s="11" t="s">
        <v>260</v>
      </c>
      <c r="E161" s="18" t="s">
        <v>412</v>
      </c>
      <c r="F161" s="10">
        <v>38231</v>
      </c>
      <c r="G161" s="10">
        <v>44713</v>
      </c>
      <c r="H161" s="11">
        <v>28</v>
      </c>
      <c r="I161" s="19" t="s">
        <v>259</v>
      </c>
      <c r="J161" s="11" t="s">
        <v>261</v>
      </c>
      <c r="K161" s="11" t="s">
        <v>262</v>
      </c>
      <c r="L161" s="11" t="s">
        <v>672</v>
      </c>
    </row>
    <row r="162" spans="1:12">
      <c r="A162" s="11" t="s">
        <v>150</v>
      </c>
      <c r="D162" s="11" t="s">
        <v>260</v>
      </c>
      <c r="E162" s="18" t="s">
        <v>413</v>
      </c>
      <c r="F162" s="10">
        <v>34486</v>
      </c>
      <c r="G162" s="10">
        <v>44713</v>
      </c>
      <c r="H162" s="11">
        <v>42</v>
      </c>
      <c r="I162" s="19" t="s">
        <v>259</v>
      </c>
      <c r="J162" s="11" t="s">
        <v>261</v>
      </c>
      <c r="K162" s="11" t="s">
        <v>262</v>
      </c>
      <c r="L162" s="11" t="s">
        <v>672</v>
      </c>
    </row>
    <row r="163" spans="1:12">
      <c r="A163" s="11" t="s">
        <v>151</v>
      </c>
      <c r="D163" s="11" t="s">
        <v>260</v>
      </c>
      <c r="E163" s="18" t="s">
        <v>414</v>
      </c>
      <c r="F163" s="10">
        <v>34486</v>
      </c>
      <c r="G163" s="10">
        <v>44713</v>
      </c>
      <c r="H163" s="11">
        <v>42</v>
      </c>
      <c r="I163" s="19" t="s">
        <v>259</v>
      </c>
      <c r="J163" s="11" t="s">
        <v>261</v>
      </c>
      <c r="K163" s="11" t="s">
        <v>262</v>
      </c>
      <c r="L163" s="11" t="s">
        <v>672</v>
      </c>
    </row>
    <row r="164" spans="1:12">
      <c r="A164" s="11" t="s">
        <v>152</v>
      </c>
      <c r="D164" s="11" t="s">
        <v>260</v>
      </c>
      <c r="E164" s="18" t="s">
        <v>415</v>
      </c>
      <c r="F164" s="10">
        <v>34486</v>
      </c>
      <c r="G164" s="10">
        <v>44713</v>
      </c>
      <c r="H164" s="11">
        <v>42</v>
      </c>
      <c r="I164" s="19" t="s">
        <v>259</v>
      </c>
      <c r="J164" s="11" t="s">
        <v>261</v>
      </c>
      <c r="K164" s="11" t="s">
        <v>262</v>
      </c>
      <c r="L164" s="11" t="s">
        <v>672</v>
      </c>
    </row>
    <row r="165" spans="1:12">
      <c r="A165" s="11" t="s">
        <v>153</v>
      </c>
      <c r="D165" s="11" t="s">
        <v>260</v>
      </c>
      <c r="E165" s="18" t="s">
        <v>416</v>
      </c>
      <c r="F165" s="10">
        <v>34486</v>
      </c>
      <c r="G165" s="10">
        <v>44713</v>
      </c>
      <c r="H165" s="11">
        <v>42</v>
      </c>
      <c r="I165" s="19" t="s">
        <v>259</v>
      </c>
      <c r="J165" s="11" t="s">
        <v>261</v>
      </c>
      <c r="K165" s="11" t="s">
        <v>262</v>
      </c>
      <c r="L165" s="11" t="s">
        <v>672</v>
      </c>
    </row>
    <row r="166" spans="1:12">
      <c r="A166" s="11" t="s">
        <v>154</v>
      </c>
      <c r="D166" s="11" t="s">
        <v>260</v>
      </c>
      <c r="E166" s="18" t="s">
        <v>417</v>
      </c>
      <c r="F166" s="10">
        <v>34486</v>
      </c>
      <c r="G166" s="10">
        <v>44713</v>
      </c>
      <c r="H166" s="11">
        <v>42</v>
      </c>
      <c r="I166" s="19" t="s">
        <v>259</v>
      </c>
      <c r="J166" s="11" t="s">
        <v>261</v>
      </c>
      <c r="K166" s="11" t="s">
        <v>262</v>
      </c>
      <c r="L166" s="11" t="s">
        <v>672</v>
      </c>
    </row>
    <row r="167" spans="1:12">
      <c r="A167" s="11" t="s">
        <v>155</v>
      </c>
      <c r="D167" s="11" t="s">
        <v>260</v>
      </c>
      <c r="E167" s="18" t="s">
        <v>418</v>
      </c>
      <c r="F167" s="10">
        <v>34486</v>
      </c>
      <c r="G167" s="10">
        <v>44713</v>
      </c>
      <c r="H167" s="11">
        <v>42</v>
      </c>
      <c r="I167" s="19" t="s">
        <v>259</v>
      </c>
      <c r="J167" s="11" t="s">
        <v>261</v>
      </c>
      <c r="K167" s="11" t="s">
        <v>262</v>
      </c>
      <c r="L167" s="11" t="s">
        <v>672</v>
      </c>
    </row>
    <row r="168" spans="1:12">
      <c r="A168" s="11" t="s">
        <v>156</v>
      </c>
      <c r="D168" s="11" t="s">
        <v>260</v>
      </c>
      <c r="E168" s="18" t="s">
        <v>419</v>
      </c>
      <c r="F168" s="10">
        <v>30133</v>
      </c>
      <c r="G168" s="10">
        <v>44713</v>
      </c>
      <c r="H168" s="11">
        <v>54</v>
      </c>
      <c r="I168" s="19" t="s">
        <v>259</v>
      </c>
      <c r="J168" s="11" t="s">
        <v>261</v>
      </c>
      <c r="K168" s="11" t="s">
        <v>262</v>
      </c>
      <c r="L168" s="11" t="s">
        <v>673</v>
      </c>
    </row>
    <row r="169" spans="1:12">
      <c r="A169" s="11" t="s">
        <v>157</v>
      </c>
      <c r="D169" s="11" t="s">
        <v>260</v>
      </c>
      <c r="E169" s="18" t="s">
        <v>420</v>
      </c>
      <c r="F169" s="10">
        <v>34486</v>
      </c>
      <c r="G169" s="10">
        <v>44713</v>
      </c>
      <c r="H169" s="11">
        <v>42</v>
      </c>
      <c r="I169" s="19" t="s">
        <v>259</v>
      </c>
      <c r="J169" s="11" t="s">
        <v>261</v>
      </c>
      <c r="K169" s="11" t="s">
        <v>262</v>
      </c>
      <c r="L169" s="11" t="s">
        <v>672</v>
      </c>
    </row>
    <row r="170" spans="1:12">
      <c r="A170" s="11" t="s">
        <v>158</v>
      </c>
      <c r="D170" s="11" t="s">
        <v>260</v>
      </c>
      <c r="E170" s="18" t="s">
        <v>421</v>
      </c>
      <c r="F170" s="10">
        <v>38231</v>
      </c>
      <c r="G170" s="10">
        <v>44713</v>
      </c>
      <c r="H170" s="11">
        <v>28</v>
      </c>
      <c r="I170" s="19" t="s">
        <v>259</v>
      </c>
      <c r="J170" s="11" t="s">
        <v>261</v>
      </c>
      <c r="K170" s="11" t="s">
        <v>262</v>
      </c>
      <c r="L170" s="11" t="s">
        <v>672</v>
      </c>
    </row>
    <row r="171" spans="1:12">
      <c r="A171" s="11" t="s">
        <v>159</v>
      </c>
      <c r="D171" s="11" t="s">
        <v>260</v>
      </c>
      <c r="E171" s="18" t="s">
        <v>422</v>
      </c>
      <c r="F171" s="10">
        <v>38231</v>
      </c>
      <c r="G171" s="10">
        <v>44713</v>
      </c>
      <c r="H171" s="11">
        <v>28</v>
      </c>
      <c r="I171" s="19" t="s">
        <v>259</v>
      </c>
      <c r="J171" s="11" t="s">
        <v>261</v>
      </c>
      <c r="K171" s="11" t="s">
        <v>262</v>
      </c>
      <c r="L171" s="11" t="s">
        <v>672</v>
      </c>
    </row>
    <row r="172" spans="1:12">
      <c r="A172" s="11" t="s">
        <v>160</v>
      </c>
      <c r="D172" s="11" t="s">
        <v>260</v>
      </c>
      <c r="E172" s="18" t="s">
        <v>423</v>
      </c>
      <c r="F172" s="10">
        <v>38231</v>
      </c>
      <c r="G172" s="10">
        <v>44713</v>
      </c>
      <c r="H172" s="11">
        <v>28</v>
      </c>
      <c r="I172" s="19" t="s">
        <v>259</v>
      </c>
      <c r="J172" s="11" t="s">
        <v>261</v>
      </c>
      <c r="K172" s="11" t="s">
        <v>262</v>
      </c>
      <c r="L172" s="11" t="s">
        <v>672</v>
      </c>
    </row>
    <row r="173" spans="1:12">
      <c r="A173" s="11" t="s">
        <v>161</v>
      </c>
      <c r="D173" s="11" t="s">
        <v>260</v>
      </c>
      <c r="E173" s="18" t="s">
        <v>424</v>
      </c>
      <c r="F173" s="10">
        <v>38231</v>
      </c>
      <c r="G173" s="10">
        <v>44713</v>
      </c>
      <c r="H173" s="11">
        <v>28</v>
      </c>
      <c r="I173" s="19" t="s">
        <v>259</v>
      </c>
      <c r="J173" s="11" t="s">
        <v>261</v>
      </c>
      <c r="K173" s="11" t="s">
        <v>262</v>
      </c>
      <c r="L173" s="11" t="s">
        <v>672</v>
      </c>
    </row>
    <row r="174" spans="1:12">
      <c r="A174" s="11" t="s">
        <v>162</v>
      </c>
      <c r="D174" s="11" t="s">
        <v>260</v>
      </c>
      <c r="E174" s="18" t="s">
        <v>425</v>
      </c>
      <c r="F174" s="10">
        <v>34486</v>
      </c>
      <c r="G174" s="10">
        <v>44713</v>
      </c>
      <c r="H174" s="11">
        <v>42</v>
      </c>
      <c r="I174" s="19" t="s">
        <v>259</v>
      </c>
      <c r="J174" s="11" t="s">
        <v>261</v>
      </c>
      <c r="K174" s="11" t="s">
        <v>262</v>
      </c>
      <c r="L174" s="11" t="s">
        <v>672</v>
      </c>
    </row>
    <row r="175" spans="1:12">
      <c r="A175" s="11" t="s">
        <v>163</v>
      </c>
      <c r="D175" s="11" t="s">
        <v>260</v>
      </c>
      <c r="E175" s="18" t="s">
        <v>426</v>
      </c>
      <c r="F175" s="10">
        <v>34486</v>
      </c>
      <c r="G175" s="10">
        <v>44713</v>
      </c>
      <c r="H175" s="11">
        <v>42</v>
      </c>
      <c r="I175" s="19" t="s">
        <v>259</v>
      </c>
      <c r="J175" s="11" t="s">
        <v>261</v>
      </c>
      <c r="K175" s="11" t="s">
        <v>262</v>
      </c>
      <c r="L175" s="11" t="s">
        <v>672</v>
      </c>
    </row>
    <row r="176" spans="1:12">
      <c r="A176" s="11" t="s">
        <v>164</v>
      </c>
      <c r="D176" s="11" t="s">
        <v>260</v>
      </c>
      <c r="E176" s="18" t="s">
        <v>427</v>
      </c>
      <c r="F176" s="10">
        <v>34486</v>
      </c>
      <c r="G176" s="10">
        <v>44713</v>
      </c>
      <c r="H176" s="11">
        <v>42</v>
      </c>
      <c r="I176" s="19" t="s">
        <v>259</v>
      </c>
      <c r="J176" s="11" t="s">
        <v>261</v>
      </c>
      <c r="K176" s="11" t="s">
        <v>262</v>
      </c>
      <c r="L176" s="11" t="s">
        <v>672</v>
      </c>
    </row>
    <row r="177" spans="1:12">
      <c r="A177" s="11" t="s">
        <v>165</v>
      </c>
      <c r="D177" s="11" t="s">
        <v>260</v>
      </c>
      <c r="E177" s="18" t="s">
        <v>428</v>
      </c>
      <c r="F177" s="10">
        <v>34486</v>
      </c>
      <c r="G177" s="10">
        <v>44713</v>
      </c>
      <c r="H177" s="11">
        <v>42</v>
      </c>
      <c r="I177" s="19" t="s">
        <v>259</v>
      </c>
      <c r="J177" s="11" t="s">
        <v>261</v>
      </c>
      <c r="K177" s="11" t="s">
        <v>262</v>
      </c>
      <c r="L177" s="11" t="s">
        <v>672</v>
      </c>
    </row>
    <row r="178" spans="1:12">
      <c r="A178" s="11" t="s">
        <v>166</v>
      </c>
      <c r="D178" s="11" t="s">
        <v>260</v>
      </c>
      <c r="E178" s="18" t="s">
        <v>429</v>
      </c>
      <c r="F178" s="10">
        <v>34486</v>
      </c>
      <c r="G178" s="10">
        <v>44713</v>
      </c>
      <c r="H178" s="11">
        <v>42</v>
      </c>
      <c r="I178" s="19" t="s">
        <v>259</v>
      </c>
      <c r="J178" s="11" t="s">
        <v>261</v>
      </c>
      <c r="K178" s="11" t="s">
        <v>262</v>
      </c>
      <c r="L178" s="11" t="s">
        <v>672</v>
      </c>
    </row>
    <row r="179" spans="1:12">
      <c r="A179" s="11" t="s">
        <v>167</v>
      </c>
      <c r="D179" s="11" t="s">
        <v>260</v>
      </c>
      <c r="E179" s="18" t="s">
        <v>430</v>
      </c>
      <c r="F179" s="10">
        <v>34486</v>
      </c>
      <c r="G179" s="10">
        <v>44713</v>
      </c>
      <c r="H179" s="11">
        <v>42</v>
      </c>
      <c r="I179" s="19" t="s">
        <v>259</v>
      </c>
      <c r="J179" s="11" t="s">
        <v>261</v>
      </c>
      <c r="K179" s="11" t="s">
        <v>262</v>
      </c>
      <c r="L179" s="11" t="s">
        <v>672</v>
      </c>
    </row>
    <row r="180" spans="1:12">
      <c r="A180" s="11" t="s">
        <v>168</v>
      </c>
      <c r="D180" s="11" t="s">
        <v>260</v>
      </c>
      <c r="E180" s="18" t="s">
        <v>431</v>
      </c>
      <c r="F180" s="10">
        <v>34486</v>
      </c>
      <c r="G180" s="10">
        <v>44713</v>
      </c>
      <c r="H180" s="11">
        <v>42</v>
      </c>
      <c r="I180" s="19" t="s">
        <v>259</v>
      </c>
      <c r="J180" s="11" t="s">
        <v>261</v>
      </c>
      <c r="K180" s="11" t="s">
        <v>262</v>
      </c>
      <c r="L180" s="11" t="s">
        <v>672</v>
      </c>
    </row>
    <row r="181" spans="1:12">
      <c r="A181" s="11" t="s">
        <v>169</v>
      </c>
      <c r="D181" s="11" t="s">
        <v>260</v>
      </c>
      <c r="E181" s="18" t="s">
        <v>432</v>
      </c>
      <c r="F181" s="10">
        <v>34486</v>
      </c>
      <c r="G181" s="10">
        <v>44713</v>
      </c>
      <c r="H181" s="11">
        <v>42</v>
      </c>
      <c r="I181" s="19" t="s">
        <v>259</v>
      </c>
      <c r="J181" s="11" t="s">
        <v>261</v>
      </c>
      <c r="K181" s="11" t="s">
        <v>262</v>
      </c>
      <c r="L181" s="11" t="s">
        <v>672</v>
      </c>
    </row>
    <row r="182" spans="1:12">
      <c r="A182" s="11" t="s">
        <v>170</v>
      </c>
      <c r="D182" s="11" t="s">
        <v>260</v>
      </c>
      <c r="E182" s="18" t="s">
        <v>433</v>
      </c>
      <c r="F182" s="10">
        <v>38231</v>
      </c>
      <c r="G182" s="10">
        <v>44713</v>
      </c>
      <c r="H182" s="11">
        <v>28</v>
      </c>
      <c r="I182" s="19" t="s">
        <v>259</v>
      </c>
      <c r="J182" s="11" t="s">
        <v>261</v>
      </c>
      <c r="K182" s="11" t="s">
        <v>262</v>
      </c>
      <c r="L182" s="11" t="s">
        <v>672</v>
      </c>
    </row>
    <row r="183" spans="1:12">
      <c r="A183" s="11" t="s">
        <v>171</v>
      </c>
      <c r="D183" s="11" t="s">
        <v>260</v>
      </c>
      <c r="E183" s="18" t="s">
        <v>434</v>
      </c>
      <c r="F183" s="10">
        <v>38231</v>
      </c>
      <c r="G183" s="10">
        <v>44713</v>
      </c>
      <c r="H183" s="11">
        <v>28</v>
      </c>
      <c r="I183" s="19" t="s">
        <v>259</v>
      </c>
      <c r="J183" s="11" t="s">
        <v>261</v>
      </c>
      <c r="K183" s="11" t="s">
        <v>262</v>
      </c>
      <c r="L183" s="11" t="s">
        <v>672</v>
      </c>
    </row>
    <row r="184" spans="1:12">
      <c r="A184" s="11" t="s">
        <v>172</v>
      </c>
      <c r="D184" s="11" t="s">
        <v>260</v>
      </c>
      <c r="E184" s="18" t="s">
        <v>435</v>
      </c>
      <c r="F184" s="10">
        <v>38231</v>
      </c>
      <c r="G184" s="10">
        <v>44713</v>
      </c>
      <c r="H184" s="11">
        <v>28</v>
      </c>
      <c r="I184" s="19" t="s">
        <v>259</v>
      </c>
      <c r="J184" s="11" t="s">
        <v>261</v>
      </c>
      <c r="K184" s="11" t="s">
        <v>262</v>
      </c>
      <c r="L184" s="11" t="s">
        <v>672</v>
      </c>
    </row>
    <row r="185" spans="1:12">
      <c r="A185" s="11" t="s">
        <v>173</v>
      </c>
      <c r="D185" s="11" t="s">
        <v>260</v>
      </c>
      <c r="E185" s="18" t="s">
        <v>436</v>
      </c>
      <c r="F185" s="10">
        <v>38231</v>
      </c>
      <c r="G185" s="10">
        <v>44713</v>
      </c>
      <c r="H185" s="11">
        <v>28</v>
      </c>
      <c r="I185" s="19" t="s">
        <v>259</v>
      </c>
      <c r="J185" s="11" t="s">
        <v>261</v>
      </c>
      <c r="K185" s="11" t="s">
        <v>262</v>
      </c>
      <c r="L185" s="11" t="s">
        <v>672</v>
      </c>
    </row>
    <row r="186" spans="1:12">
      <c r="A186" s="11" t="s">
        <v>174</v>
      </c>
      <c r="D186" s="11" t="s">
        <v>260</v>
      </c>
      <c r="E186" s="18" t="s">
        <v>437</v>
      </c>
      <c r="F186" s="10">
        <v>34486</v>
      </c>
      <c r="G186" s="10">
        <v>44713</v>
      </c>
      <c r="H186" s="11">
        <v>42</v>
      </c>
      <c r="I186" s="19" t="s">
        <v>259</v>
      </c>
      <c r="J186" s="11" t="s">
        <v>261</v>
      </c>
      <c r="K186" s="11" t="s">
        <v>262</v>
      </c>
      <c r="L186" s="11" t="s">
        <v>672</v>
      </c>
    </row>
    <row r="187" spans="1:12">
      <c r="A187" s="11" t="s">
        <v>175</v>
      </c>
      <c r="D187" s="11" t="s">
        <v>260</v>
      </c>
      <c r="E187" s="18" t="s">
        <v>438</v>
      </c>
      <c r="F187" s="10">
        <v>34486</v>
      </c>
      <c r="G187" s="10">
        <v>44713</v>
      </c>
      <c r="H187" s="11">
        <v>42</v>
      </c>
      <c r="I187" s="19" t="s">
        <v>259</v>
      </c>
      <c r="J187" s="11" t="s">
        <v>261</v>
      </c>
      <c r="K187" s="11" t="s">
        <v>262</v>
      </c>
      <c r="L187" s="11" t="s">
        <v>672</v>
      </c>
    </row>
    <row r="188" spans="1:12">
      <c r="A188" s="11" t="s">
        <v>176</v>
      </c>
      <c r="D188" s="11" t="s">
        <v>260</v>
      </c>
      <c r="E188" s="18" t="s">
        <v>439</v>
      </c>
      <c r="F188" s="10">
        <v>34486</v>
      </c>
      <c r="G188" s="10">
        <v>44713</v>
      </c>
      <c r="H188" s="11">
        <v>42</v>
      </c>
      <c r="I188" s="19" t="s">
        <v>259</v>
      </c>
      <c r="J188" s="11" t="s">
        <v>261</v>
      </c>
      <c r="K188" s="11" t="s">
        <v>262</v>
      </c>
      <c r="L188" s="11" t="s">
        <v>672</v>
      </c>
    </row>
    <row r="189" spans="1:12">
      <c r="A189" s="11" t="s">
        <v>177</v>
      </c>
      <c r="D189" s="11" t="s">
        <v>260</v>
      </c>
      <c r="E189" s="18" t="s">
        <v>440</v>
      </c>
      <c r="F189" s="10">
        <v>34486</v>
      </c>
      <c r="G189" s="10">
        <v>44713</v>
      </c>
      <c r="H189" s="11">
        <v>42</v>
      </c>
      <c r="I189" s="19" t="s">
        <v>259</v>
      </c>
      <c r="J189" s="11" t="s">
        <v>261</v>
      </c>
      <c r="K189" s="11" t="s">
        <v>262</v>
      </c>
      <c r="L189" s="11" t="s">
        <v>672</v>
      </c>
    </row>
    <row r="190" spans="1:12">
      <c r="A190" s="11" t="s">
        <v>178</v>
      </c>
      <c r="D190" s="11" t="s">
        <v>260</v>
      </c>
      <c r="E190" s="18" t="s">
        <v>441</v>
      </c>
      <c r="F190" s="10">
        <v>34486</v>
      </c>
      <c r="G190" s="10">
        <v>44713</v>
      </c>
      <c r="H190" s="11">
        <v>42</v>
      </c>
      <c r="I190" s="19" t="s">
        <v>259</v>
      </c>
      <c r="J190" s="11" t="s">
        <v>261</v>
      </c>
      <c r="K190" s="11" t="s">
        <v>262</v>
      </c>
      <c r="L190" s="11" t="s">
        <v>672</v>
      </c>
    </row>
    <row r="191" spans="1:12">
      <c r="A191" s="11" t="s">
        <v>179</v>
      </c>
      <c r="D191" s="11" t="s">
        <v>260</v>
      </c>
      <c r="E191" s="18" t="s">
        <v>442</v>
      </c>
      <c r="F191" s="10">
        <v>34486</v>
      </c>
      <c r="G191" s="10">
        <v>44713</v>
      </c>
      <c r="H191" s="11">
        <v>42</v>
      </c>
      <c r="I191" s="19" t="s">
        <v>259</v>
      </c>
      <c r="J191" s="11" t="s">
        <v>261</v>
      </c>
      <c r="K191" s="11" t="s">
        <v>262</v>
      </c>
      <c r="L191" s="11" t="s">
        <v>672</v>
      </c>
    </row>
    <row r="192" spans="1:12">
      <c r="A192" s="11" t="s">
        <v>180</v>
      </c>
      <c r="D192" s="11" t="s">
        <v>260</v>
      </c>
      <c r="E192" s="18" t="s">
        <v>443</v>
      </c>
      <c r="F192" s="10">
        <v>34486</v>
      </c>
      <c r="G192" s="10">
        <v>44713</v>
      </c>
      <c r="H192" s="11">
        <v>42</v>
      </c>
      <c r="I192" s="19" t="s">
        <v>259</v>
      </c>
      <c r="J192" s="11" t="s">
        <v>261</v>
      </c>
      <c r="K192" s="11" t="s">
        <v>262</v>
      </c>
      <c r="L192" s="11" t="s">
        <v>672</v>
      </c>
    </row>
    <row r="193" spans="1:12">
      <c r="A193" s="11" t="s">
        <v>181</v>
      </c>
      <c r="D193" s="11" t="s">
        <v>260</v>
      </c>
      <c r="E193" s="18" t="s">
        <v>444</v>
      </c>
      <c r="F193" s="10">
        <v>34486</v>
      </c>
      <c r="G193" s="10">
        <v>44713</v>
      </c>
      <c r="H193" s="11">
        <v>42</v>
      </c>
      <c r="I193" s="19" t="s">
        <v>259</v>
      </c>
      <c r="J193" s="11" t="s">
        <v>261</v>
      </c>
      <c r="K193" s="11" t="s">
        <v>262</v>
      </c>
      <c r="L193" s="11" t="s">
        <v>672</v>
      </c>
    </row>
    <row r="194" spans="1:12">
      <c r="A194" s="11" t="s">
        <v>182</v>
      </c>
      <c r="D194" s="11" t="s">
        <v>260</v>
      </c>
      <c r="E194" s="18" t="s">
        <v>445</v>
      </c>
      <c r="F194" s="10">
        <v>38231</v>
      </c>
      <c r="G194" s="10">
        <v>44713</v>
      </c>
      <c r="H194" s="11">
        <v>28</v>
      </c>
      <c r="I194" s="19" t="s">
        <v>259</v>
      </c>
      <c r="J194" s="11" t="s">
        <v>261</v>
      </c>
      <c r="K194" s="11" t="s">
        <v>262</v>
      </c>
      <c r="L194" s="11" t="s">
        <v>672</v>
      </c>
    </row>
    <row r="195" spans="1:12">
      <c r="A195" s="11" t="s">
        <v>183</v>
      </c>
      <c r="D195" s="11" t="s">
        <v>260</v>
      </c>
      <c r="E195" s="18" t="s">
        <v>446</v>
      </c>
      <c r="F195" s="10">
        <v>38231</v>
      </c>
      <c r="G195" s="10">
        <v>44713</v>
      </c>
      <c r="H195" s="11">
        <v>28</v>
      </c>
      <c r="I195" s="19" t="s">
        <v>259</v>
      </c>
      <c r="J195" s="11" t="s">
        <v>261</v>
      </c>
      <c r="K195" s="11" t="s">
        <v>262</v>
      </c>
      <c r="L195" s="11" t="s">
        <v>672</v>
      </c>
    </row>
    <row r="196" spans="1:12">
      <c r="A196" s="11" t="s">
        <v>184</v>
      </c>
      <c r="D196" s="11" t="s">
        <v>260</v>
      </c>
      <c r="E196" s="18" t="s">
        <v>447</v>
      </c>
      <c r="F196" s="10">
        <v>38231</v>
      </c>
      <c r="G196" s="10">
        <v>44713</v>
      </c>
      <c r="H196" s="11">
        <v>28</v>
      </c>
      <c r="I196" s="19" t="s">
        <v>259</v>
      </c>
      <c r="J196" s="11" t="s">
        <v>261</v>
      </c>
      <c r="K196" s="11" t="s">
        <v>262</v>
      </c>
      <c r="L196" s="11" t="s">
        <v>672</v>
      </c>
    </row>
    <row r="197" spans="1:12">
      <c r="A197" s="11" t="s">
        <v>185</v>
      </c>
      <c r="D197" s="11" t="s">
        <v>260</v>
      </c>
      <c r="E197" s="18" t="s">
        <v>448</v>
      </c>
      <c r="F197" s="10">
        <v>38231</v>
      </c>
      <c r="G197" s="10">
        <v>44713</v>
      </c>
      <c r="H197" s="11">
        <v>28</v>
      </c>
      <c r="I197" s="19" t="s">
        <v>259</v>
      </c>
      <c r="J197" s="11" t="s">
        <v>261</v>
      </c>
      <c r="K197" s="11" t="s">
        <v>262</v>
      </c>
      <c r="L197" s="11" t="s">
        <v>672</v>
      </c>
    </row>
    <row r="198" spans="1:12">
      <c r="A198" s="11" t="s">
        <v>186</v>
      </c>
      <c r="D198" s="11" t="s">
        <v>260</v>
      </c>
      <c r="E198" s="18" t="s">
        <v>449</v>
      </c>
      <c r="F198" s="10">
        <v>34486</v>
      </c>
      <c r="G198" s="10">
        <v>44713</v>
      </c>
      <c r="H198" s="11">
        <v>42</v>
      </c>
      <c r="I198" s="19" t="s">
        <v>259</v>
      </c>
      <c r="J198" s="11" t="s">
        <v>261</v>
      </c>
      <c r="K198" s="11" t="s">
        <v>262</v>
      </c>
      <c r="L198" s="11" t="s">
        <v>672</v>
      </c>
    </row>
    <row r="199" spans="1:12">
      <c r="A199" s="11" t="s">
        <v>187</v>
      </c>
      <c r="D199" s="11" t="s">
        <v>260</v>
      </c>
      <c r="E199" s="18" t="s">
        <v>450</v>
      </c>
      <c r="F199" s="10">
        <v>34486</v>
      </c>
      <c r="G199" s="10">
        <v>44713</v>
      </c>
      <c r="H199" s="11">
        <v>42</v>
      </c>
      <c r="I199" s="19" t="s">
        <v>259</v>
      </c>
      <c r="J199" s="11" t="s">
        <v>261</v>
      </c>
      <c r="K199" s="11" t="s">
        <v>262</v>
      </c>
      <c r="L199" s="11" t="s">
        <v>672</v>
      </c>
    </row>
    <row r="200" spans="1:12">
      <c r="A200" s="11" t="s">
        <v>188</v>
      </c>
      <c r="D200" s="11" t="s">
        <v>260</v>
      </c>
      <c r="E200" s="18" t="s">
        <v>451</v>
      </c>
      <c r="F200" s="10">
        <v>34486</v>
      </c>
      <c r="G200" s="10">
        <v>44713</v>
      </c>
      <c r="H200" s="11">
        <v>42</v>
      </c>
      <c r="I200" s="19" t="s">
        <v>259</v>
      </c>
      <c r="J200" s="11" t="s">
        <v>261</v>
      </c>
      <c r="K200" s="11" t="s">
        <v>262</v>
      </c>
      <c r="L200" s="11" t="s">
        <v>672</v>
      </c>
    </row>
    <row r="201" spans="1:12">
      <c r="A201" s="11" t="s">
        <v>189</v>
      </c>
      <c r="D201" s="11" t="s">
        <v>260</v>
      </c>
      <c r="E201" s="18" t="s">
        <v>452</v>
      </c>
      <c r="F201" s="10">
        <v>34486</v>
      </c>
      <c r="G201" s="10">
        <v>44713</v>
      </c>
      <c r="H201" s="11">
        <v>42</v>
      </c>
      <c r="I201" s="19" t="s">
        <v>259</v>
      </c>
      <c r="J201" s="11" t="s">
        <v>261</v>
      </c>
      <c r="K201" s="11" t="s">
        <v>262</v>
      </c>
      <c r="L201" s="11" t="s">
        <v>672</v>
      </c>
    </row>
    <row r="202" spans="1:12">
      <c r="A202" s="11" t="s">
        <v>190</v>
      </c>
      <c r="D202" s="11" t="s">
        <v>260</v>
      </c>
      <c r="E202" s="18" t="s">
        <v>453</v>
      </c>
      <c r="F202" s="10">
        <v>34486</v>
      </c>
      <c r="G202" s="10">
        <v>44713</v>
      </c>
      <c r="H202" s="11">
        <v>42</v>
      </c>
      <c r="I202" s="19" t="s">
        <v>259</v>
      </c>
      <c r="J202" s="11" t="s">
        <v>261</v>
      </c>
      <c r="K202" s="11" t="s">
        <v>262</v>
      </c>
      <c r="L202" s="11" t="s">
        <v>672</v>
      </c>
    </row>
    <row r="203" spans="1:12">
      <c r="A203" s="11" t="s">
        <v>191</v>
      </c>
      <c r="D203" s="11" t="s">
        <v>260</v>
      </c>
      <c r="E203" s="18" t="s">
        <v>454</v>
      </c>
      <c r="F203" s="10">
        <v>34486</v>
      </c>
      <c r="G203" s="10">
        <v>44713</v>
      </c>
      <c r="H203" s="11">
        <v>42</v>
      </c>
      <c r="I203" s="19" t="s">
        <v>259</v>
      </c>
      <c r="J203" s="11" t="s">
        <v>261</v>
      </c>
      <c r="K203" s="11" t="s">
        <v>262</v>
      </c>
      <c r="L203" s="11" t="s">
        <v>672</v>
      </c>
    </row>
    <row r="204" spans="1:12">
      <c r="A204" s="11" t="s">
        <v>192</v>
      </c>
      <c r="D204" s="11" t="s">
        <v>260</v>
      </c>
      <c r="E204" s="18" t="s">
        <v>455</v>
      </c>
      <c r="F204" s="10">
        <v>30133</v>
      </c>
      <c r="G204" s="10">
        <v>44713</v>
      </c>
      <c r="H204" s="11">
        <v>54</v>
      </c>
      <c r="I204" s="19" t="s">
        <v>259</v>
      </c>
      <c r="J204" s="11" t="s">
        <v>261</v>
      </c>
      <c r="K204" s="11" t="s">
        <v>262</v>
      </c>
      <c r="L204" s="11" t="s">
        <v>673</v>
      </c>
    </row>
    <row r="205" spans="1:12">
      <c r="A205" s="11" t="s">
        <v>193</v>
      </c>
      <c r="D205" s="11" t="s">
        <v>260</v>
      </c>
      <c r="E205" s="18" t="s">
        <v>456</v>
      </c>
      <c r="F205" s="10">
        <v>34486</v>
      </c>
      <c r="G205" s="10">
        <v>44713</v>
      </c>
      <c r="H205" s="11">
        <v>42</v>
      </c>
      <c r="I205" s="19" t="s">
        <v>259</v>
      </c>
      <c r="J205" s="11" t="s">
        <v>261</v>
      </c>
      <c r="K205" s="11" t="s">
        <v>262</v>
      </c>
      <c r="L205" s="11" t="s">
        <v>672</v>
      </c>
    </row>
    <row r="206" spans="1:12">
      <c r="A206" s="11" t="s">
        <v>194</v>
      </c>
      <c r="D206" s="11" t="s">
        <v>260</v>
      </c>
      <c r="E206" s="18" t="s">
        <v>457</v>
      </c>
      <c r="F206" s="10">
        <v>38231</v>
      </c>
      <c r="G206" s="10">
        <v>44713</v>
      </c>
      <c r="H206" s="11">
        <v>28</v>
      </c>
      <c r="I206" s="19" t="s">
        <v>259</v>
      </c>
      <c r="J206" s="11" t="s">
        <v>261</v>
      </c>
      <c r="K206" s="11" t="s">
        <v>262</v>
      </c>
      <c r="L206" s="11" t="s">
        <v>672</v>
      </c>
    </row>
    <row r="207" spans="1:12">
      <c r="A207" s="11" t="s">
        <v>195</v>
      </c>
      <c r="D207" s="11" t="s">
        <v>260</v>
      </c>
      <c r="E207" s="18" t="s">
        <v>458</v>
      </c>
      <c r="F207" s="10">
        <v>38231</v>
      </c>
      <c r="G207" s="10">
        <v>44713</v>
      </c>
      <c r="H207" s="11">
        <v>28</v>
      </c>
      <c r="I207" s="19" t="s">
        <v>259</v>
      </c>
      <c r="J207" s="11" t="s">
        <v>261</v>
      </c>
      <c r="K207" s="11" t="s">
        <v>262</v>
      </c>
      <c r="L207" s="11" t="s">
        <v>672</v>
      </c>
    </row>
    <row r="208" spans="1:12">
      <c r="A208" s="11" t="s">
        <v>196</v>
      </c>
      <c r="D208" s="11" t="s">
        <v>260</v>
      </c>
      <c r="E208" s="18" t="s">
        <v>459</v>
      </c>
      <c r="F208" s="10">
        <v>38231</v>
      </c>
      <c r="G208" s="10">
        <v>44713</v>
      </c>
      <c r="H208" s="11">
        <v>28</v>
      </c>
      <c r="I208" s="19" t="s">
        <v>259</v>
      </c>
      <c r="J208" s="11" t="s">
        <v>261</v>
      </c>
      <c r="K208" s="11" t="s">
        <v>262</v>
      </c>
      <c r="L208" s="11" t="s">
        <v>672</v>
      </c>
    </row>
    <row r="209" spans="1:12">
      <c r="A209" s="11" t="s">
        <v>197</v>
      </c>
      <c r="D209" s="11" t="s">
        <v>260</v>
      </c>
      <c r="E209" s="18" t="s">
        <v>460</v>
      </c>
      <c r="F209" s="10">
        <v>38231</v>
      </c>
      <c r="G209" s="10">
        <v>44713</v>
      </c>
      <c r="H209" s="11">
        <v>28</v>
      </c>
      <c r="I209" s="19" t="s">
        <v>259</v>
      </c>
      <c r="J209" s="11" t="s">
        <v>261</v>
      </c>
      <c r="K209" s="11" t="s">
        <v>262</v>
      </c>
      <c r="L209" s="11" t="s">
        <v>672</v>
      </c>
    </row>
    <row r="210" spans="1:12">
      <c r="A210" s="11" t="s">
        <v>198</v>
      </c>
      <c r="D210" s="11" t="s">
        <v>260</v>
      </c>
      <c r="E210" s="18" t="s">
        <v>461</v>
      </c>
      <c r="F210" s="10">
        <v>34486</v>
      </c>
      <c r="G210" s="10">
        <v>44713</v>
      </c>
      <c r="H210" s="11">
        <v>42</v>
      </c>
      <c r="I210" s="19" t="s">
        <v>259</v>
      </c>
      <c r="J210" s="11" t="s">
        <v>261</v>
      </c>
      <c r="K210" s="11" t="s">
        <v>262</v>
      </c>
      <c r="L210" s="11" t="s">
        <v>672</v>
      </c>
    </row>
    <row r="211" spans="1:12">
      <c r="A211" s="11" t="s">
        <v>199</v>
      </c>
      <c r="D211" s="11" t="s">
        <v>260</v>
      </c>
      <c r="E211" s="18" t="s">
        <v>462</v>
      </c>
      <c r="F211" s="10">
        <v>34486</v>
      </c>
      <c r="G211" s="10">
        <v>44713</v>
      </c>
      <c r="H211" s="11">
        <v>42</v>
      </c>
      <c r="I211" s="19" t="s">
        <v>259</v>
      </c>
      <c r="J211" s="11" t="s">
        <v>261</v>
      </c>
      <c r="K211" s="11" t="s">
        <v>262</v>
      </c>
      <c r="L211" s="11" t="s">
        <v>672</v>
      </c>
    </row>
    <row r="212" spans="1:12">
      <c r="A212" s="11" t="s">
        <v>200</v>
      </c>
      <c r="D212" s="11" t="s">
        <v>260</v>
      </c>
      <c r="E212" s="18" t="s">
        <v>463</v>
      </c>
      <c r="F212" s="10">
        <v>34486</v>
      </c>
      <c r="G212" s="10">
        <v>44713</v>
      </c>
      <c r="H212" s="11">
        <v>42</v>
      </c>
      <c r="I212" s="19" t="s">
        <v>259</v>
      </c>
      <c r="J212" s="11" t="s">
        <v>261</v>
      </c>
      <c r="K212" s="11" t="s">
        <v>262</v>
      </c>
      <c r="L212" s="11" t="s">
        <v>672</v>
      </c>
    </row>
    <row r="213" spans="1:12">
      <c r="A213" s="11" t="s">
        <v>201</v>
      </c>
      <c r="D213" s="11" t="s">
        <v>260</v>
      </c>
      <c r="E213" s="18" t="s">
        <v>464</v>
      </c>
      <c r="F213" s="10">
        <v>34486</v>
      </c>
      <c r="G213" s="10">
        <v>44713</v>
      </c>
      <c r="H213" s="11">
        <v>42</v>
      </c>
      <c r="I213" s="19" t="s">
        <v>259</v>
      </c>
      <c r="J213" s="11" t="s">
        <v>261</v>
      </c>
      <c r="K213" s="11" t="s">
        <v>262</v>
      </c>
      <c r="L213" s="11" t="s">
        <v>672</v>
      </c>
    </row>
    <row r="214" spans="1:12">
      <c r="A214" s="11" t="s">
        <v>202</v>
      </c>
      <c r="D214" s="11" t="s">
        <v>260</v>
      </c>
      <c r="E214" s="18" t="s">
        <v>465</v>
      </c>
      <c r="F214" s="10">
        <v>34486</v>
      </c>
      <c r="G214" s="10">
        <v>44713</v>
      </c>
      <c r="H214" s="11">
        <v>42</v>
      </c>
      <c r="I214" s="19" t="s">
        <v>259</v>
      </c>
      <c r="J214" s="11" t="s">
        <v>261</v>
      </c>
      <c r="K214" s="11" t="s">
        <v>262</v>
      </c>
      <c r="L214" s="11" t="s">
        <v>672</v>
      </c>
    </row>
    <row r="215" spans="1:12">
      <c r="A215" s="11" t="s">
        <v>203</v>
      </c>
      <c r="D215" s="11" t="s">
        <v>260</v>
      </c>
      <c r="E215" s="18" t="s">
        <v>466</v>
      </c>
      <c r="F215" s="10">
        <v>34486</v>
      </c>
      <c r="G215" s="10">
        <v>44713</v>
      </c>
      <c r="H215" s="11">
        <v>42</v>
      </c>
      <c r="I215" s="19" t="s">
        <v>259</v>
      </c>
      <c r="J215" s="11" t="s">
        <v>261</v>
      </c>
      <c r="K215" s="11" t="s">
        <v>262</v>
      </c>
      <c r="L215" s="11" t="s">
        <v>672</v>
      </c>
    </row>
    <row r="216" spans="1:12">
      <c r="A216" s="11" t="s">
        <v>204</v>
      </c>
      <c r="D216" s="11" t="s">
        <v>260</v>
      </c>
      <c r="E216" s="18" t="s">
        <v>467</v>
      </c>
      <c r="F216" s="10">
        <v>34486</v>
      </c>
      <c r="G216" s="10">
        <v>44713</v>
      </c>
      <c r="H216" s="11">
        <v>42</v>
      </c>
      <c r="I216" s="19" t="s">
        <v>259</v>
      </c>
      <c r="J216" s="11" t="s">
        <v>261</v>
      </c>
      <c r="K216" s="11" t="s">
        <v>262</v>
      </c>
      <c r="L216" s="11" t="s">
        <v>672</v>
      </c>
    </row>
    <row r="217" spans="1:12">
      <c r="A217" s="11" t="s">
        <v>205</v>
      </c>
      <c r="D217" s="11" t="s">
        <v>260</v>
      </c>
      <c r="E217" s="18" t="s">
        <v>468</v>
      </c>
      <c r="F217" s="10">
        <v>34486</v>
      </c>
      <c r="G217" s="10">
        <v>44713</v>
      </c>
      <c r="H217" s="11">
        <v>42</v>
      </c>
      <c r="I217" s="19" t="s">
        <v>259</v>
      </c>
      <c r="J217" s="11" t="s">
        <v>261</v>
      </c>
      <c r="K217" s="11" t="s">
        <v>262</v>
      </c>
      <c r="L217" s="11" t="s">
        <v>672</v>
      </c>
    </row>
    <row r="218" spans="1:12">
      <c r="A218" s="11" t="s">
        <v>206</v>
      </c>
      <c r="D218" s="11" t="s">
        <v>260</v>
      </c>
      <c r="E218" s="18" t="s">
        <v>469</v>
      </c>
      <c r="F218" s="10">
        <v>38231</v>
      </c>
      <c r="G218" s="10">
        <v>44713</v>
      </c>
      <c r="H218" s="11">
        <v>28</v>
      </c>
      <c r="I218" s="19" t="s">
        <v>259</v>
      </c>
      <c r="J218" s="11" t="s">
        <v>261</v>
      </c>
      <c r="K218" s="11" t="s">
        <v>262</v>
      </c>
      <c r="L218" s="11" t="s">
        <v>672</v>
      </c>
    </row>
    <row r="219" spans="1:12">
      <c r="A219" s="11" t="s">
        <v>207</v>
      </c>
      <c r="D219" s="11" t="s">
        <v>260</v>
      </c>
      <c r="E219" s="18" t="s">
        <v>470</v>
      </c>
      <c r="F219" s="10">
        <v>38231</v>
      </c>
      <c r="G219" s="10">
        <v>44713</v>
      </c>
      <c r="H219" s="11">
        <v>28</v>
      </c>
      <c r="I219" s="19" t="s">
        <v>259</v>
      </c>
      <c r="J219" s="11" t="s">
        <v>261</v>
      </c>
      <c r="K219" s="11" t="s">
        <v>262</v>
      </c>
      <c r="L219" s="11" t="s">
        <v>672</v>
      </c>
    </row>
    <row r="220" spans="1:12">
      <c r="A220" s="11" t="s">
        <v>208</v>
      </c>
      <c r="D220" s="11" t="s">
        <v>260</v>
      </c>
      <c r="E220" s="18" t="s">
        <v>471</v>
      </c>
      <c r="F220" s="10">
        <v>38231</v>
      </c>
      <c r="G220" s="10">
        <v>44713</v>
      </c>
      <c r="H220" s="11">
        <v>28</v>
      </c>
      <c r="I220" s="19" t="s">
        <v>259</v>
      </c>
      <c r="J220" s="11" t="s">
        <v>261</v>
      </c>
      <c r="K220" s="11" t="s">
        <v>262</v>
      </c>
      <c r="L220" s="11" t="s">
        <v>672</v>
      </c>
    </row>
    <row r="221" spans="1:12">
      <c r="A221" s="11" t="s">
        <v>209</v>
      </c>
      <c r="D221" s="11" t="s">
        <v>260</v>
      </c>
      <c r="E221" s="18" t="s">
        <v>472</v>
      </c>
      <c r="F221" s="10">
        <v>38231</v>
      </c>
      <c r="G221" s="10">
        <v>44713</v>
      </c>
      <c r="H221" s="11">
        <v>28</v>
      </c>
      <c r="I221" s="19" t="s">
        <v>259</v>
      </c>
      <c r="J221" s="11" t="s">
        <v>261</v>
      </c>
      <c r="K221" s="11" t="s">
        <v>262</v>
      </c>
      <c r="L221" s="11" t="s">
        <v>672</v>
      </c>
    </row>
    <row r="222" spans="1:12">
      <c r="A222" s="11" t="s">
        <v>210</v>
      </c>
      <c r="D222" s="11" t="s">
        <v>260</v>
      </c>
      <c r="E222" s="18" t="s">
        <v>473</v>
      </c>
      <c r="F222" s="10">
        <v>34486</v>
      </c>
      <c r="G222" s="10">
        <v>44713</v>
      </c>
      <c r="H222" s="11">
        <v>42</v>
      </c>
      <c r="I222" s="19" t="s">
        <v>259</v>
      </c>
      <c r="J222" s="11" t="s">
        <v>261</v>
      </c>
      <c r="K222" s="11" t="s">
        <v>262</v>
      </c>
      <c r="L222" s="11" t="s">
        <v>672</v>
      </c>
    </row>
    <row r="223" spans="1:12">
      <c r="A223" s="11" t="s">
        <v>211</v>
      </c>
      <c r="D223" s="11" t="s">
        <v>260</v>
      </c>
      <c r="E223" s="18" t="s">
        <v>474</v>
      </c>
      <c r="F223" s="10">
        <v>34486</v>
      </c>
      <c r="G223" s="10">
        <v>44713</v>
      </c>
      <c r="H223" s="11">
        <v>42</v>
      </c>
      <c r="I223" s="19" t="s">
        <v>259</v>
      </c>
      <c r="J223" s="11" t="s">
        <v>261</v>
      </c>
      <c r="K223" s="11" t="s">
        <v>262</v>
      </c>
      <c r="L223" s="11" t="s">
        <v>672</v>
      </c>
    </row>
    <row r="224" spans="1:12">
      <c r="A224" s="11" t="s">
        <v>212</v>
      </c>
      <c r="D224" s="11" t="s">
        <v>260</v>
      </c>
      <c r="E224" s="18" t="s">
        <v>475</v>
      </c>
      <c r="F224" s="10">
        <v>34486</v>
      </c>
      <c r="G224" s="10">
        <v>44713</v>
      </c>
      <c r="H224" s="11">
        <v>42</v>
      </c>
      <c r="I224" s="19" t="s">
        <v>259</v>
      </c>
      <c r="J224" s="11" t="s">
        <v>261</v>
      </c>
      <c r="K224" s="11" t="s">
        <v>262</v>
      </c>
      <c r="L224" s="11" t="s">
        <v>672</v>
      </c>
    </row>
    <row r="225" spans="1:12">
      <c r="A225" s="11" t="s">
        <v>213</v>
      </c>
      <c r="D225" s="11" t="s">
        <v>260</v>
      </c>
      <c r="E225" s="18" t="s">
        <v>476</v>
      </c>
      <c r="F225" s="10">
        <v>34486</v>
      </c>
      <c r="G225" s="10">
        <v>44713</v>
      </c>
      <c r="H225" s="11">
        <v>42</v>
      </c>
      <c r="I225" s="19" t="s">
        <v>259</v>
      </c>
      <c r="J225" s="11" t="s">
        <v>261</v>
      </c>
      <c r="K225" s="11" t="s">
        <v>262</v>
      </c>
      <c r="L225" s="11" t="s">
        <v>672</v>
      </c>
    </row>
    <row r="226" spans="1:12">
      <c r="A226" s="11" t="s">
        <v>214</v>
      </c>
      <c r="D226" s="11" t="s">
        <v>260</v>
      </c>
      <c r="E226" s="18" t="s">
        <v>477</v>
      </c>
      <c r="F226" s="10">
        <v>34486</v>
      </c>
      <c r="G226" s="10">
        <v>44713</v>
      </c>
      <c r="H226" s="11">
        <v>42</v>
      </c>
      <c r="I226" s="19" t="s">
        <v>259</v>
      </c>
      <c r="J226" s="11" t="s">
        <v>261</v>
      </c>
      <c r="K226" s="11" t="s">
        <v>262</v>
      </c>
      <c r="L226" s="11" t="s">
        <v>672</v>
      </c>
    </row>
    <row r="227" spans="1:12">
      <c r="A227" s="11" t="s">
        <v>215</v>
      </c>
      <c r="D227" s="11" t="s">
        <v>260</v>
      </c>
      <c r="E227" s="18" t="s">
        <v>478</v>
      </c>
      <c r="F227" s="10">
        <v>34486</v>
      </c>
      <c r="G227" s="10">
        <v>44713</v>
      </c>
      <c r="H227" s="11">
        <v>42</v>
      </c>
      <c r="I227" s="19" t="s">
        <v>259</v>
      </c>
      <c r="J227" s="11" t="s">
        <v>261</v>
      </c>
      <c r="K227" s="11" t="s">
        <v>262</v>
      </c>
      <c r="L227" s="11" t="s">
        <v>672</v>
      </c>
    </row>
    <row r="228" spans="1:12">
      <c r="A228" s="11" t="s">
        <v>216</v>
      </c>
      <c r="D228" s="11" t="s">
        <v>260</v>
      </c>
      <c r="E228" s="18" t="s">
        <v>479</v>
      </c>
      <c r="F228" s="10">
        <v>34486</v>
      </c>
      <c r="G228" s="10">
        <v>44713</v>
      </c>
      <c r="H228" s="11">
        <v>42</v>
      </c>
      <c r="I228" s="19" t="s">
        <v>259</v>
      </c>
      <c r="J228" s="11" t="s">
        <v>261</v>
      </c>
      <c r="K228" s="11" t="s">
        <v>262</v>
      </c>
      <c r="L228" s="11" t="s">
        <v>672</v>
      </c>
    </row>
    <row r="229" spans="1:12">
      <c r="A229" s="11" t="s">
        <v>217</v>
      </c>
      <c r="D229" s="11" t="s">
        <v>260</v>
      </c>
      <c r="E229" s="18" t="s">
        <v>480</v>
      </c>
      <c r="F229" s="10">
        <v>34486</v>
      </c>
      <c r="G229" s="10">
        <v>44713</v>
      </c>
      <c r="H229" s="11">
        <v>42</v>
      </c>
      <c r="I229" s="19" t="s">
        <v>259</v>
      </c>
      <c r="J229" s="11" t="s">
        <v>261</v>
      </c>
      <c r="K229" s="11" t="s">
        <v>262</v>
      </c>
      <c r="L229" s="11" t="s">
        <v>672</v>
      </c>
    </row>
    <row r="230" spans="1:12">
      <c r="A230" s="11" t="s">
        <v>218</v>
      </c>
      <c r="D230" s="11" t="s">
        <v>260</v>
      </c>
      <c r="E230" s="18" t="s">
        <v>481</v>
      </c>
      <c r="F230" s="10">
        <v>38231</v>
      </c>
      <c r="G230" s="10">
        <v>44713</v>
      </c>
      <c r="H230" s="11">
        <v>28</v>
      </c>
      <c r="I230" s="19" t="s">
        <v>259</v>
      </c>
      <c r="J230" s="11" t="s">
        <v>261</v>
      </c>
      <c r="K230" s="11" t="s">
        <v>262</v>
      </c>
      <c r="L230" s="11" t="s">
        <v>672</v>
      </c>
    </row>
    <row r="231" spans="1:12">
      <c r="A231" s="11" t="s">
        <v>219</v>
      </c>
      <c r="D231" s="11" t="s">
        <v>260</v>
      </c>
      <c r="E231" s="18" t="s">
        <v>482</v>
      </c>
      <c r="F231" s="10">
        <v>38231</v>
      </c>
      <c r="G231" s="10">
        <v>44713</v>
      </c>
      <c r="H231" s="11">
        <v>28</v>
      </c>
      <c r="I231" s="19" t="s">
        <v>259</v>
      </c>
      <c r="J231" s="11" t="s">
        <v>261</v>
      </c>
      <c r="K231" s="11" t="s">
        <v>262</v>
      </c>
      <c r="L231" s="11" t="s">
        <v>672</v>
      </c>
    </row>
    <row r="232" spans="1:12">
      <c r="A232" s="11" t="s">
        <v>220</v>
      </c>
      <c r="D232" s="11" t="s">
        <v>260</v>
      </c>
      <c r="E232" s="18" t="s">
        <v>483</v>
      </c>
      <c r="F232" s="10">
        <v>38231</v>
      </c>
      <c r="G232" s="10">
        <v>44713</v>
      </c>
      <c r="H232" s="11">
        <v>28</v>
      </c>
      <c r="I232" s="19" t="s">
        <v>259</v>
      </c>
      <c r="J232" s="11" t="s">
        <v>261</v>
      </c>
      <c r="K232" s="11" t="s">
        <v>262</v>
      </c>
      <c r="L232" s="11" t="s">
        <v>672</v>
      </c>
    </row>
    <row r="233" spans="1:12">
      <c r="A233" s="11" t="s">
        <v>221</v>
      </c>
      <c r="D233" s="11" t="s">
        <v>260</v>
      </c>
      <c r="E233" s="18" t="s">
        <v>484</v>
      </c>
      <c r="F233" s="10">
        <v>38231</v>
      </c>
      <c r="G233" s="10">
        <v>44713</v>
      </c>
      <c r="H233" s="11">
        <v>28</v>
      </c>
      <c r="I233" s="19" t="s">
        <v>259</v>
      </c>
      <c r="J233" s="11" t="s">
        <v>261</v>
      </c>
      <c r="K233" s="11" t="s">
        <v>262</v>
      </c>
      <c r="L233" s="11" t="s">
        <v>672</v>
      </c>
    </row>
    <row r="234" spans="1:12">
      <c r="A234" s="11" t="s">
        <v>222</v>
      </c>
      <c r="D234" s="11" t="s">
        <v>260</v>
      </c>
      <c r="E234" s="18" t="s">
        <v>485</v>
      </c>
      <c r="F234" s="10">
        <v>34486</v>
      </c>
      <c r="G234" s="10">
        <v>44713</v>
      </c>
      <c r="H234" s="11">
        <v>42</v>
      </c>
      <c r="I234" s="19" t="s">
        <v>259</v>
      </c>
      <c r="J234" s="11" t="s">
        <v>261</v>
      </c>
      <c r="K234" s="11" t="s">
        <v>262</v>
      </c>
      <c r="L234" s="11" t="s">
        <v>672</v>
      </c>
    </row>
    <row r="235" spans="1:12">
      <c r="A235" s="11" t="s">
        <v>223</v>
      </c>
      <c r="D235" s="11" t="s">
        <v>260</v>
      </c>
      <c r="E235" s="18" t="s">
        <v>486</v>
      </c>
      <c r="F235" s="10">
        <v>34486</v>
      </c>
      <c r="G235" s="10">
        <v>44713</v>
      </c>
      <c r="H235" s="11">
        <v>42</v>
      </c>
      <c r="I235" s="19" t="s">
        <v>259</v>
      </c>
      <c r="J235" s="11" t="s">
        <v>261</v>
      </c>
      <c r="K235" s="11" t="s">
        <v>262</v>
      </c>
      <c r="L235" s="11" t="s">
        <v>672</v>
      </c>
    </row>
    <row r="236" spans="1:12">
      <c r="A236" s="11" t="s">
        <v>224</v>
      </c>
      <c r="D236" s="11" t="s">
        <v>260</v>
      </c>
      <c r="E236" s="18" t="s">
        <v>487</v>
      </c>
      <c r="F236" s="10">
        <v>34486</v>
      </c>
      <c r="G236" s="10">
        <v>44713</v>
      </c>
      <c r="H236" s="11">
        <v>42</v>
      </c>
      <c r="I236" s="19" t="s">
        <v>259</v>
      </c>
      <c r="J236" s="11" t="s">
        <v>261</v>
      </c>
      <c r="K236" s="11" t="s">
        <v>262</v>
      </c>
      <c r="L236" s="11" t="s">
        <v>672</v>
      </c>
    </row>
    <row r="237" spans="1:12">
      <c r="A237" s="11" t="s">
        <v>225</v>
      </c>
      <c r="D237" s="11" t="s">
        <v>260</v>
      </c>
      <c r="E237" s="18" t="s">
        <v>488</v>
      </c>
      <c r="F237" s="10">
        <v>34486</v>
      </c>
      <c r="G237" s="10">
        <v>44713</v>
      </c>
      <c r="H237" s="11">
        <v>42</v>
      </c>
      <c r="I237" s="19" t="s">
        <v>259</v>
      </c>
      <c r="J237" s="11" t="s">
        <v>261</v>
      </c>
      <c r="K237" s="11" t="s">
        <v>262</v>
      </c>
      <c r="L237" s="11" t="s">
        <v>672</v>
      </c>
    </row>
    <row r="238" spans="1:12">
      <c r="A238" s="11" t="s">
        <v>226</v>
      </c>
      <c r="D238" s="11" t="s">
        <v>260</v>
      </c>
      <c r="E238" s="18" t="s">
        <v>489</v>
      </c>
      <c r="F238" s="10">
        <v>34486</v>
      </c>
      <c r="G238" s="10">
        <v>44713</v>
      </c>
      <c r="H238" s="11">
        <v>42</v>
      </c>
      <c r="I238" s="19" t="s">
        <v>259</v>
      </c>
      <c r="J238" s="11" t="s">
        <v>261</v>
      </c>
      <c r="K238" s="11" t="s">
        <v>262</v>
      </c>
      <c r="L238" s="11" t="s">
        <v>672</v>
      </c>
    </row>
    <row r="239" spans="1:12">
      <c r="A239" s="11" t="s">
        <v>227</v>
      </c>
      <c r="D239" s="11" t="s">
        <v>260</v>
      </c>
      <c r="E239" s="18" t="s">
        <v>490</v>
      </c>
      <c r="F239" s="10">
        <v>34486</v>
      </c>
      <c r="G239" s="10">
        <v>44713</v>
      </c>
      <c r="H239" s="11">
        <v>42</v>
      </c>
      <c r="I239" s="19" t="s">
        <v>259</v>
      </c>
      <c r="J239" s="11" t="s">
        <v>261</v>
      </c>
      <c r="K239" s="11" t="s">
        <v>262</v>
      </c>
      <c r="L239" s="11" t="s">
        <v>672</v>
      </c>
    </row>
    <row r="240" spans="1:12">
      <c r="A240" s="11" t="s">
        <v>228</v>
      </c>
      <c r="D240" s="11" t="s">
        <v>260</v>
      </c>
      <c r="E240" s="18" t="s">
        <v>491</v>
      </c>
      <c r="F240" s="10">
        <v>30133</v>
      </c>
      <c r="G240" s="10">
        <v>44713</v>
      </c>
      <c r="H240" s="11">
        <v>54</v>
      </c>
      <c r="I240" s="19" t="s">
        <v>259</v>
      </c>
      <c r="J240" s="11" t="s">
        <v>261</v>
      </c>
      <c r="K240" s="11" t="s">
        <v>262</v>
      </c>
      <c r="L240" s="11" t="s">
        <v>673</v>
      </c>
    </row>
    <row r="241" spans="1:12">
      <c r="A241" s="11" t="s">
        <v>229</v>
      </c>
      <c r="D241" s="11" t="s">
        <v>260</v>
      </c>
      <c r="E241" s="18" t="s">
        <v>492</v>
      </c>
      <c r="F241" s="10">
        <v>34486</v>
      </c>
      <c r="G241" s="10">
        <v>44713</v>
      </c>
      <c r="H241" s="11">
        <v>42</v>
      </c>
      <c r="I241" s="19" t="s">
        <v>259</v>
      </c>
      <c r="J241" s="11" t="s">
        <v>261</v>
      </c>
      <c r="K241" s="11" t="s">
        <v>262</v>
      </c>
      <c r="L241" s="11" t="s">
        <v>672</v>
      </c>
    </row>
    <row r="242" spans="1:12">
      <c r="A242" s="11" t="s">
        <v>230</v>
      </c>
      <c r="D242" s="11" t="s">
        <v>260</v>
      </c>
      <c r="E242" s="18" t="s">
        <v>493</v>
      </c>
      <c r="F242" s="10">
        <v>38231</v>
      </c>
      <c r="G242" s="10">
        <v>44713</v>
      </c>
      <c r="H242" s="11">
        <v>28</v>
      </c>
      <c r="I242" s="19" t="s">
        <v>259</v>
      </c>
      <c r="J242" s="11" t="s">
        <v>261</v>
      </c>
      <c r="K242" s="11" t="s">
        <v>262</v>
      </c>
      <c r="L242" s="11" t="s">
        <v>672</v>
      </c>
    </row>
    <row r="243" spans="1:12">
      <c r="A243" s="11" t="s">
        <v>231</v>
      </c>
      <c r="D243" s="11" t="s">
        <v>260</v>
      </c>
      <c r="E243" s="18" t="s">
        <v>494</v>
      </c>
      <c r="F243" s="10">
        <v>38231</v>
      </c>
      <c r="G243" s="10">
        <v>44713</v>
      </c>
      <c r="H243" s="11">
        <v>28</v>
      </c>
      <c r="I243" s="19" t="s">
        <v>259</v>
      </c>
      <c r="J243" s="11" t="s">
        <v>261</v>
      </c>
      <c r="K243" s="11" t="s">
        <v>262</v>
      </c>
      <c r="L243" s="11" t="s">
        <v>672</v>
      </c>
    </row>
    <row r="244" spans="1:12">
      <c r="A244" s="11" t="s">
        <v>232</v>
      </c>
      <c r="D244" s="11" t="s">
        <v>260</v>
      </c>
      <c r="E244" s="18" t="s">
        <v>495</v>
      </c>
      <c r="F244" s="10">
        <v>38231</v>
      </c>
      <c r="G244" s="10">
        <v>44713</v>
      </c>
      <c r="H244" s="11">
        <v>28</v>
      </c>
      <c r="I244" s="19" t="s">
        <v>259</v>
      </c>
      <c r="J244" s="11" t="s">
        <v>261</v>
      </c>
      <c r="K244" s="11" t="s">
        <v>262</v>
      </c>
      <c r="L244" s="11" t="s">
        <v>672</v>
      </c>
    </row>
    <row r="245" spans="1:12">
      <c r="A245" s="11" t="s">
        <v>233</v>
      </c>
      <c r="D245" s="11" t="s">
        <v>260</v>
      </c>
      <c r="E245" s="18" t="s">
        <v>496</v>
      </c>
      <c r="F245" s="10">
        <v>38231</v>
      </c>
      <c r="G245" s="10">
        <v>44713</v>
      </c>
      <c r="H245" s="11">
        <v>28</v>
      </c>
      <c r="I245" s="19" t="s">
        <v>259</v>
      </c>
      <c r="J245" s="11" t="s">
        <v>261</v>
      </c>
      <c r="K245" s="11" t="s">
        <v>262</v>
      </c>
      <c r="L245" s="11" t="s">
        <v>672</v>
      </c>
    </row>
    <row r="246" spans="1:12">
      <c r="A246" s="11" t="s">
        <v>234</v>
      </c>
      <c r="D246" s="11" t="s">
        <v>260</v>
      </c>
      <c r="E246" s="18" t="s">
        <v>497</v>
      </c>
      <c r="F246" s="10">
        <v>34486</v>
      </c>
      <c r="G246" s="10">
        <v>44713</v>
      </c>
      <c r="H246" s="11">
        <v>42</v>
      </c>
      <c r="I246" s="19" t="s">
        <v>259</v>
      </c>
      <c r="J246" s="11" t="s">
        <v>261</v>
      </c>
      <c r="K246" s="11" t="s">
        <v>262</v>
      </c>
      <c r="L246" s="11" t="s">
        <v>672</v>
      </c>
    </row>
    <row r="247" spans="1:12">
      <c r="A247" s="11" t="s">
        <v>235</v>
      </c>
      <c r="D247" s="11" t="s">
        <v>260</v>
      </c>
      <c r="E247" s="18" t="s">
        <v>498</v>
      </c>
      <c r="F247" s="10">
        <v>34486</v>
      </c>
      <c r="G247" s="10">
        <v>44713</v>
      </c>
      <c r="H247" s="11">
        <v>42</v>
      </c>
      <c r="I247" s="19" t="s">
        <v>259</v>
      </c>
      <c r="J247" s="11" t="s">
        <v>261</v>
      </c>
      <c r="K247" s="11" t="s">
        <v>262</v>
      </c>
      <c r="L247" s="11" t="s">
        <v>672</v>
      </c>
    </row>
    <row r="248" spans="1:12">
      <c r="A248" s="11" t="s">
        <v>236</v>
      </c>
      <c r="D248" s="11" t="s">
        <v>260</v>
      </c>
      <c r="E248" s="18" t="s">
        <v>499</v>
      </c>
      <c r="F248" s="10">
        <v>34486</v>
      </c>
      <c r="G248" s="10">
        <v>44713</v>
      </c>
      <c r="H248" s="11">
        <v>42</v>
      </c>
      <c r="I248" s="19" t="s">
        <v>259</v>
      </c>
      <c r="J248" s="11" t="s">
        <v>261</v>
      </c>
      <c r="K248" s="11" t="s">
        <v>262</v>
      </c>
      <c r="L248" s="11" t="s">
        <v>672</v>
      </c>
    </row>
    <row r="249" spans="1:12">
      <c r="A249" s="11" t="s">
        <v>237</v>
      </c>
      <c r="D249" s="11" t="s">
        <v>260</v>
      </c>
      <c r="E249" s="18" t="s">
        <v>500</v>
      </c>
      <c r="F249" s="10">
        <v>34486</v>
      </c>
      <c r="G249" s="10">
        <v>44713</v>
      </c>
      <c r="H249" s="11">
        <v>42</v>
      </c>
      <c r="I249" s="19" t="s">
        <v>259</v>
      </c>
      <c r="J249" s="11" t="s">
        <v>261</v>
      </c>
      <c r="K249" s="11" t="s">
        <v>262</v>
      </c>
      <c r="L249" s="11" t="s">
        <v>672</v>
      </c>
    </row>
    <row r="250" spans="1:12">
      <c r="A250" s="11" t="s">
        <v>238</v>
      </c>
      <c r="D250" s="11" t="s">
        <v>260</v>
      </c>
      <c r="E250" s="18" t="s">
        <v>501</v>
      </c>
      <c r="F250" s="10">
        <v>34486</v>
      </c>
      <c r="G250" s="10">
        <v>44713</v>
      </c>
      <c r="H250" s="11">
        <v>42</v>
      </c>
      <c r="I250" s="19" t="s">
        <v>259</v>
      </c>
      <c r="J250" s="11" t="s">
        <v>261</v>
      </c>
      <c r="K250" s="11" t="s">
        <v>262</v>
      </c>
      <c r="L250" s="11" t="s">
        <v>672</v>
      </c>
    </row>
    <row r="251" spans="1:12">
      <c r="A251" s="11" t="s">
        <v>239</v>
      </c>
      <c r="D251" s="11" t="s">
        <v>260</v>
      </c>
      <c r="E251" s="18" t="s">
        <v>502</v>
      </c>
      <c r="F251" s="10">
        <v>34486</v>
      </c>
      <c r="G251" s="10">
        <v>44713</v>
      </c>
      <c r="H251" s="11">
        <v>42</v>
      </c>
      <c r="I251" s="19" t="s">
        <v>259</v>
      </c>
      <c r="J251" s="11" t="s">
        <v>261</v>
      </c>
      <c r="K251" s="11" t="s">
        <v>262</v>
      </c>
      <c r="L251" s="11" t="s">
        <v>672</v>
      </c>
    </row>
    <row r="252" spans="1:12">
      <c r="A252" s="11" t="s">
        <v>240</v>
      </c>
      <c r="D252" s="11" t="s">
        <v>260</v>
      </c>
      <c r="E252" s="18" t="s">
        <v>503</v>
      </c>
      <c r="F252" s="10">
        <v>34486</v>
      </c>
      <c r="G252" s="10">
        <v>44713</v>
      </c>
      <c r="H252" s="11">
        <v>42</v>
      </c>
      <c r="I252" s="19" t="s">
        <v>259</v>
      </c>
      <c r="J252" s="11" t="s">
        <v>261</v>
      </c>
      <c r="K252" s="11" t="s">
        <v>262</v>
      </c>
      <c r="L252" s="11" t="s">
        <v>672</v>
      </c>
    </row>
    <row r="253" spans="1:12">
      <c r="A253" s="11" t="s">
        <v>241</v>
      </c>
      <c r="D253" s="11" t="s">
        <v>260</v>
      </c>
      <c r="E253" s="18" t="s">
        <v>504</v>
      </c>
      <c r="F253" s="10">
        <v>34486</v>
      </c>
      <c r="G253" s="10">
        <v>44713</v>
      </c>
      <c r="H253" s="11">
        <v>42</v>
      </c>
      <c r="I253" s="19" t="s">
        <v>259</v>
      </c>
      <c r="J253" s="11" t="s">
        <v>261</v>
      </c>
      <c r="K253" s="11" t="s">
        <v>262</v>
      </c>
      <c r="L253" s="11" t="s">
        <v>672</v>
      </c>
    </row>
    <row r="254" spans="1:12">
      <c r="A254" s="11" t="s">
        <v>242</v>
      </c>
      <c r="D254" s="11" t="s">
        <v>260</v>
      </c>
      <c r="E254" s="18" t="s">
        <v>505</v>
      </c>
      <c r="F254" s="10">
        <v>38231</v>
      </c>
      <c r="G254" s="10">
        <v>44713</v>
      </c>
      <c r="H254" s="11">
        <v>28</v>
      </c>
      <c r="I254" s="19" t="s">
        <v>259</v>
      </c>
      <c r="J254" s="11" t="s">
        <v>261</v>
      </c>
      <c r="K254" s="11" t="s">
        <v>262</v>
      </c>
      <c r="L254" s="11" t="s">
        <v>672</v>
      </c>
    </row>
    <row r="255" spans="1:12">
      <c r="A255" s="11" t="s">
        <v>243</v>
      </c>
      <c r="D255" s="11" t="s">
        <v>260</v>
      </c>
      <c r="E255" s="18" t="s">
        <v>506</v>
      </c>
      <c r="F255" s="10">
        <v>38231</v>
      </c>
      <c r="G255" s="10">
        <v>44713</v>
      </c>
      <c r="H255" s="11">
        <v>28</v>
      </c>
      <c r="I255" s="19" t="s">
        <v>259</v>
      </c>
      <c r="J255" s="11" t="s">
        <v>261</v>
      </c>
      <c r="K255" s="11" t="s">
        <v>262</v>
      </c>
      <c r="L255" s="11" t="s">
        <v>672</v>
      </c>
    </row>
    <row r="256" spans="1:12">
      <c r="A256" s="11" t="s">
        <v>244</v>
      </c>
      <c r="D256" s="11" t="s">
        <v>260</v>
      </c>
      <c r="E256" s="18" t="s">
        <v>507</v>
      </c>
      <c r="F256" s="10">
        <v>38231</v>
      </c>
      <c r="G256" s="10">
        <v>44713</v>
      </c>
      <c r="H256" s="11">
        <v>28</v>
      </c>
      <c r="I256" s="19" t="s">
        <v>259</v>
      </c>
      <c r="J256" s="11" t="s">
        <v>261</v>
      </c>
      <c r="K256" s="11" t="s">
        <v>262</v>
      </c>
      <c r="L256" s="11" t="s">
        <v>672</v>
      </c>
    </row>
    <row r="257" spans="1:12">
      <c r="A257" s="11" t="s">
        <v>245</v>
      </c>
      <c r="D257" s="11" t="s">
        <v>260</v>
      </c>
      <c r="E257" s="18" t="s">
        <v>508</v>
      </c>
      <c r="F257" s="10">
        <v>38231</v>
      </c>
      <c r="G257" s="10">
        <v>44713</v>
      </c>
      <c r="H257" s="11">
        <v>28</v>
      </c>
      <c r="I257" s="19" t="s">
        <v>259</v>
      </c>
      <c r="J257" s="11" t="s">
        <v>261</v>
      </c>
      <c r="K257" s="11" t="s">
        <v>262</v>
      </c>
      <c r="L257" s="11" t="s">
        <v>672</v>
      </c>
    </row>
    <row r="258" spans="1:12">
      <c r="A258" s="11" t="s">
        <v>246</v>
      </c>
      <c r="D258" s="11" t="s">
        <v>260</v>
      </c>
      <c r="E258" s="18" t="s">
        <v>509</v>
      </c>
      <c r="F258" s="10">
        <v>34486</v>
      </c>
      <c r="G258" s="10">
        <v>44713</v>
      </c>
      <c r="H258" s="11">
        <v>42</v>
      </c>
      <c r="I258" s="19" t="s">
        <v>259</v>
      </c>
      <c r="J258" s="11" t="s">
        <v>261</v>
      </c>
      <c r="K258" s="11" t="s">
        <v>262</v>
      </c>
      <c r="L258" s="11" t="s">
        <v>672</v>
      </c>
    </row>
    <row r="259" spans="1:12">
      <c r="A259" s="11" t="s">
        <v>247</v>
      </c>
      <c r="D259" s="11" t="s">
        <v>260</v>
      </c>
      <c r="E259" s="18" t="s">
        <v>510</v>
      </c>
      <c r="F259" s="10">
        <v>34486</v>
      </c>
      <c r="G259" s="10">
        <v>44713</v>
      </c>
      <c r="H259" s="11">
        <v>42</v>
      </c>
      <c r="I259" s="19" t="s">
        <v>259</v>
      </c>
      <c r="J259" s="11" t="s">
        <v>261</v>
      </c>
      <c r="K259" s="11" t="s">
        <v>262</v>
      </c>
      <c r="L259" s="11" t="s">
        <v>672</v>
      </c>
    </row>
    <row r="260" spans="1:12">
      <c r="A260" s="11" t="s">
        <v>248</v>
      </c>
      <c r="D260" s="11" t="s">
        <v>260</v>
      </c>
      <c r="E260" s="18" t="s">
        <v>511</v>
      </c>
      <c r="F260" s="10">
        <v>34486</v>
      </c>
      <c r="G260" s="10">
        <v>44713</v>
      </c>
      <c r="H260" s="11">
        <v>42</v>
      </c>
      <c r="I260" s="19" t="s">
        <v>259</v>
      </c>
      <c r="J260" s="11" t="s">
        <v>261</v>
      </c>
      <c r="K260" s="11" t="s">
        <v>262</v>
      </c>
      <c r="L260" s="11" t="s">
        <v>672</v>
      </c>
    </row>
    <row r="261" spans="1:12">
      <c r="A261" s="11" t="s">
        <v>249</v>
      </c>
      <c r="D261" s="11" t="s">
        <v>260</v>
      </c>
      <c r="E261" s="18" t="s">
        <v>512</v>
      </c>
      <c r="F261" s="10">
        <v>34486</v>
      </c>
      <c r="G261" s="10">
        <v>44713</v>
      </c>
      <c r="H261" s="11">
        <v>42</v>
      </c>
      <c r="I261" s="19" t="s">
        <v>259</v>
      </c>
      <c r="J261" s="11" t="s">
        <v>261</v>
      </c>
      <c r="K261" s="11" t="s">
        <v>262</v>
      </c>
      <c r="L261" s="11" t="s">
        <v>672</v>
      </c>
    </row>
    <row r="262" spans="1:12">
      <c r="A262" s="11" t="s">
        <v>513</v>
      </c>
      <c r="D262" s="11" t="s">
        <v>260</v>
      </c>
      <c r="E262" s="18" t="s">
        <v>587</v>
      </c>
      <c r="F262" s="10">
        <v>34486</v>
      </c>
      <c r="G262" s="10">
        <v>44713</v>
      </c>
      <c r="H262" s="11">
        <v>42</v>
      </c>
      <c r="I262" s="19" t="s">
        <v>259</v>
      </c>
      <c r="J262" s="11" t="s">
        <v>261</v>
      </c>
      <c r="K262" s="11" t="s">
        <v>262</v>
      </c>
      <c r="L262" s="11" t="s">
        <v>672</v>
      </c>
    </row>
    <row r="263" spans="1:12">
      <c r="A263" s="11" t="s">
        <v>514</v>
      </c>
      <c r="D263" s="11" t="s">
        <v>260</v>
      </c>
      <c r="E263" s="18" t="s">
        <v>588</v>
      </c>
      <c r="F263" s="10">
        <v>34486</v>
      </c>
      <c r="G263" s="10">
        <v>44713</v>
      </c>
      <c r="H263" s="11">
        <v>42</v>
      </c>
      <c r="I263" s="19" t="s">
        <v>259</v>
      </c>
      <c r="J263" s="11" t="s">
        <v>261</v>
      </c>
      <c r="K263" s="11" t="s">
        <v>262</v>
      </c>
      <c r="L263" s="11" t="s">
        <v>672</v>
      </c>
    </row>
    <row r="264" spans="1:12">
      <c r="A264" s="11" t="s">
        <v>515</v>
      </c>
      <c r="D264" s="11" t="s">
        <v>260</v>
      </c>
      <c r="E264" s="18" t="s">
        <v>589</v>
      </c>
      <c r="F264" s="10">
        <v>34486</v>
      </c>
      <c r="G264" s="10">
        <v>44713</v>
      </c>
      <c r="H264" s="11">
        <v>42</v>
      </c>
      <c r="I264" s="19" t="s">
        <v>259</v>
      </c>
      <c r="J264" s="11" t="s">
        <v>261</v>
      </c>
      <c r="K264" s="11" t="s">
        <v>262</v>
      </c>
      <c r="L264" s="11" t="s">
        <v>672</v>
      </c>
    </row>
    <row r="265" spans="1:12">
      <c r="A265" s="11" t="s">
        <v>516</v>
      </c>
      <c r="D265" s="11" t="s">
        <v>260</v>
      </c>
      <c r="E265" s="18" t="s">
        <v>590</v>
      </c>
      <c r="F265" s="10">
        <v>34486</v>
      </c>
      <c r="G265" s="10">
        <v>44713</v>
      </c>
      <c r="H265" s="11">
        <v>42</v>
      </c>
      <c r="I265" s="19" t="s">
        <v>259</v>
      </c>
      <c r="J265" s="11" t="s">
        <v>261</v>
      </c>
      <c r="K265" s="11" t="s">
        <v>262</v>
      </c>
      <c r="L265" s="11" t="s">
        <v>672</v>
      </c>
    </row>
    <row r="266" spans="1:12">
      <c r="A266" s="11" t="s">
        <v>517</v>
      </c>
      <c r="D266" s="11" t="s">
        <v>260</v>
      </c>
      <c r="E266" s="18" t="s">
        <v>591</v>
      </c>
      <c r="F266" s="10">
        <v>38231</v>
      </c>
      <c r="G266" s="10">
        <v>44713</v>
      </c>
      <c r="H266" s="11">
        <v>28</v>
      </c>
      <c r="I266" s="19" t="s">
        <v>259</v>
      </c>
      <c r="J266" s="11" t="s">
        <v>261</v>
      </c>
      <c r="K266" s="11" t="s">
        <v>262</v>
      </c>
      <c r="L266" s="11" t="s">
        <v>672</v>
      </c>
    </row>
    <row r="267" spans="1:12">
      <c r="A267" s="11" t="s">
        <v>518</v>
      </c>
      <c r="D267" s="11" t="s">
        <v>260</v>
      </c>
      <c r="E267" s="18" t="s">
        <v>592</v>
      </c>
      <c r="F267" s="10">
        <v>38231</v>
      </c>
      <c r="G267" s="10">
        <v>44713</v>
      </c>
      <c r="H267" s="11">
        <v>28</v>
      </c>
      <c r="I267" s="19" t="s">
        <v>259</v>
      </c>
      <c r="J267" s="11" t="s">
        <v>261</v>
      </c>
      <c r="K267" s="11" t="s">
        <v>262</v>
      </c>
      <c r="L267" s="11" t="s">
        <v>672</v>
      </c>
    </row>
    <row r="268" spans="1:12">
      <c r="A268" s="11" t="s">
        <v>519</v>
      </c>
      <c r="D268" s="11" t="s">
        <v>260</v>
      </c>
      <c r="E268" s="18" t="s">
        <v>593</v>
      </c>
      <c r="F268" s="10">
        <v>38231</v>
      </c>
      <c r="G268" s="10">
        <v>44713</v>
      </c>
      <c r="H268" s="11">
        <v>28</v>
      </c>
      <c r="I268" s="19" t="s">
        <v>259</v>
      </c>
      <c r="J268" s="11" t="s">
        <v>261</v>
      </c>
      <c r="K268" s="11" t="s">
        <v>262</v>
      </c>
      <c r="L268" s="11" t="s">
        <v>672</v>
      </c>
    </row>
    <row r="269" spans="1:12">
      <c r="A269" s="11" t="s">
        <v>520</v>
      </c>
      <c r="D269" s="11" t="s">
        <v>260</v>
      </c>
      <c r="E269" s="18" t="s">
        <v>594</v>
      </c>
      <c r="F269" s="10">
        <v>38231</v>
      </c>
      <c r="G269" s="10">
        <v>44713</v>
      </c>
      <c r="H269" s="11">
        <v>28</v>
      </c>
      <c r="I269" s="19" t="s">
        <v>259</v>
      </c>
      <c r="J269" s="11" t="s">
        <v>261</v>
      </c>
      <c r="K269" s="11" t="s">
        <v>262</v>
      </c>
      <c r="L269" s="11" t="s">
        <v>672</v>
      </c>
    </row>
    <row r="270" spans="1:12">
      <c r="A270" s="11" t="s">
        <v>521</v>
      </c>
      <c r="D270" s="11" t="s">
        <v>260</v>
      </c>
      <c r="E270" s="18" t="s">
        <v>595</v>
      </c>
      <c r="F270" s="10">
        <v>34486</v>
      </c>
      <c r="G270" s="10">
        <v>44713</v>
      </c>
      <c r="H270" s="11">
        <v>42</v>
      </c>
      <c r="I270" s="19" t="s">
        <v>259</v>
      </c>
      <c r="J270" s="11" t="s">
        <v>261</v>
      </c>
      <c r="K270" s="11" t="s">
        <v>262</v>
      </c>
      <c r="L270" s="11" t="s">
        <v>672</v>
      </c>
    </row>
    <row r="271" spans="1:12">
      <c r="A271" s="11" t="s">
        <v>522</v>
      </c>
      <c r="D271" s="11" t="s">
        <v>260</v>
      </c>
      <c r="E271" s="18" t="s">
        <v>596</v>
      </c>
      <c r="F271" s="10">
        <v>34486</v>
      </c>
      <c r="G271" s="10">
        <v>44713</v>
      </c>
      <c r="H271" s="11">
        <v>42</v>
      </c>
      <c r="I271" s="19" t="s">
        <v>259</v>
      </c>
      <c r="J271" s="11" t="s">
        <v>261</v>
      </c>
      <c r="K271" s="11" t="s">
        <v>262</v>
      </c>
      <c r="L271" s="11" t="s">
        <v>672</v>
      </c>
    </row>
    <row r="272" spans="1:12">
      <c r="A272" s="11" t="s">
        <v>523</v>
      </c>
      <c r="D272" s="11" t="s">
        <v>260</v>
      </c>
      <c r="E272" s="18" t="s">
        <v>597</v>
      </c>
      <c r="F272" s="10">
        <v>34486</v>
      </c>
      <c r="G272" s="10">
        <v>44713</v>
      </c>
      <c r="H272" s="11">
        <v>42</v>
      </c>
      <c r="I272" s="19" t="s">
        <v>259</v>
      </c>
      <c r="J272" s="11" t="s">
        <v>261</v>
      </c>
      <c r="K272" s="11" t="s">
        <v>262</v>
      </c>
      <c r="L272" s="11" t="s">
        <v>672</v>
      </c>
    </row>
    <row r="273" spans="1:12">
      <c r="A273" s="11" t="s">
        <v>524</v>
      </c>
      <c r="D273" s="11" t="s">
        <v>260</v>
      </c>
      <c r="E273" s="18" t="s">
        <v>598</v>
      </c>
      <c r="F273" s="10">
        <v>34486</v>
      </c>
      <c r="G273" s="10">
        <v>44713</v>
      </c>
      <c r="H273" s="11">
        <v>42</v>
      </c>
      <c r="I273" s="19" t="s">
        <v>259</v>
      </c>
      <c r="J273" s="11" t="s">
        <v>261</v>
      </c>
      <c r="K273" s="11" t="s">
        <v>262</v>
      </c>
      <c r="L273" s="11" t="s">
        <v>672</v>
      </c>
    </row>
    <row r="274" spans="1:12">
      <c r="A274" s="11" t="s">
        <v>525</v>
      </c>
      <c r="D274" s="11" t="s">
        <v>260</v>
      </c>
      <c r="E274" s="18" t="s">
        <v>599</v>
      </c>
      <c r="F274" s="10">
        <v>34486</v>
      </c>
      <c r="G274" s="10">
        <v>44713</v>
      </c>
      <c r="H274" s="11">
        <v>42</v>
      </c>
      <c r="I274" s="19" t="s">
        <v>259</v>
      </c>
      <c r="J274" s="11" t="s">
        <v>261</v>
      </c>
      <c r="K274" s="11" t="s">
        <v>262</v>
      </c>
      <c r="L274" s="11" t="s">
        <v>672</v>
      </c>
    </row>
    <row r="275" spans="1:12">
      <c r="A275" s="11" t="s">
        <v>526</v>
      </c>
      <c r="D275" s="11" t="s">
        <v>260</v>
      </c>
      <c r="E275" s="18" t="s">
        <v>600</v>
      </c>
      <c r="F275" s="10">
        <v>34486</v>
      </c>
      <c r="G275" s="10">
        <v>44713</v>
      </c>
      <c r="H275" s="11">
        <v>42</v>
      </c>
      <c r="I275" s="19" t="s">
        <v>259</v>
      </c>
      <c r="J275" s="11" t="s">
        <v>261</v>
      </c>
      <c r="K275" s="11" t="s">
        <v>262</v>
      </c>
      <c r="L275" s="11" t="s">
        <v>672</v>
      </c>
    </row>
    <row r="276" spans="1:12">
      <c r="A276" s="11" t="s">
        <v>527</v>
      </c>
      <c r="D276" s="11" t="s">
        <v>260</v>
      </c>
      <c r="E276" s="18" t="s">
        <v>601</v>
      </c>
      <c r="F276" s="10">
        <v>30133</v>
      </c>
      <c r="G276" s="10">
        <v>44713</v>
      </c>
      <c r="H276" s="11">
        <v>50</v>
      </c>
      <c r="I276" s="19" t="s">
        <v>259</v>
      </c>
      <c r="J276" s="11" t="s">
        <v>261</v>
      </c>
      <c r="K276" s="11" t="s">
        <v>262</v>
      </c>
      <c r="L276" s="11" t="s">
        <v>673</v>
      </c>
    </row>
    <row r="277" spans="1:12">
      <c r="A277" s="11" t="s">
        <v>528</v>
      </c>
      <c r="D277" s="11" t="s">
        <v>260</v>
      </c>
      <c r="E277" s="18" t="s">
        <v>602</v>
      </c>
      <c r="F277" s="10">
        <v>34486</v>
      </c>
      <c r="G277" s="10">
        <v>44713</v>
      </c>
      <c r="H277" s="11">
        <v>42</v>
      </c>
      <c r="I277" s="19" t="s">
        <v>259</v>
      </c>
      <c r="J277" s="11" t="s">
        <v>261</v>
      </c>
      <c r="K277" s="11" t="s">
        <v>262</v>
      </c>
      <c r="L277" s="11" t="s">
        <v>672</v>
      </c>
    </row>
    <row r="278" spans="1:12">
      <c r="A278" s="11" t="s">
        <v>529</v>
      </c>
      <c r="D278" s="11" t="s">
        <v>260</v>
      </c>
      <c r="E278" s="18" t="s">
        <v>603</v>
      </c>
      <c r="F278" s="10">
        <v>38231</v>
      </c>
      <c r="G278" s="10">
        <v>44713</v>
      </c>
      <c r="H278" s="11">
        <v>28</v>
      </c>
      <c r="I278" s="19" t="s">
        <v>259</v>
      </c>
      <c r="J278" s="11" t="s">
        <v>261</v>
      </c>
      <c r="K278" s="11" t="s">
        <v>262</v>
      </c>
      <c r="L278" s="11" t="s">
        <v>672</v>
      </c>
    </row>
    <row r="279" spans="1:12">
      <c r="A279" s="11" t="s">
        <v>530</v>
      </c>
      <c r="D279" s="11" t="s">
        <v>260</v>
      </c>
      <c r="E279" s="18" t="s">
        <v>604</v>
      </c>
      <c r="F279" s="10">
        <v>38231</v>
      </c>
      <c r="G279" s="10">
        <v>44713</v>
      </c>
      <c r="H279" s="11">
        <v>28</v>
      </c>
      <c r="I279" s="19" t="s">
        <v>259</v>
      </c>
      <c r="J279" s="11" t="s">
        <v>261</v>
      </c>
      <c r="K279" s="11" t="s">
        <v>262</v>
      </c>
      <c r="L279" s="11" t="s">
        <v>672</v>
      </c>
    </row>
    <row r="280" spans="1:12">
      <c r="A280" s="11" t="s">
        <v>531</v>
      </c>
      <c r="D280" s="11" t="s">
        <v>260</v>
      </c>
      <c r="E280" s="18" t="s">
        <v>605</v>
      </c>
      <c r="F280" s="10">
        <v>38231</v>
      </c>
      <c r="G280" s="10">
        <v>44713</v>
      </c>
      <c r="H280" s="11">
        <v>28</v>
      </c>
      <c r="I280" s="19" t="s">
        <v>259</v>
      </c>
      <c r="J280" s="11" t="s">
        <v>261</v>
      </c>
      <c r="K280" s="11" t="s">
        <v>262</v>
      </c>
      <c r="L280" s="11" t="s">
        <v>672</v>
      </c>
    </row>
    <row r="281" spans="1:12">
      <c r="A281" s="11" t="s">
        <v>532</v>
      </c>
      <c r="D281" s="11" t="s">
        <v>260</v>
      </c>
      <c r="E281" s="18" t="s">
        <v>606</v>
      </c>
      <c r="F281" s="10">
        <v>38231</v>
      </c>
      <c r="G281" s="10">
        <v>44713</v>
      </c>
      <c r="H281" s="11">
        <v>28</v>
      </c>
      <c r="I281" s="19" t="s">
        <v>259</v>
      </c>
      <c r="J281" s="11" t="s">
        <v>261</v>
      </c>
      <c r="K281" s="11" t="s">
        <v>262</v>
      </c>
      <c r="L281" s="11" t="s">
        <v>672</v>
      </c>
    </row>
    <row r="282" spans="1:12">
      <c r="A282" s="11" t="s">
        <v>533</v>
      </c>
      <c r="D282" s="11" t="s">
        <v>260</v>
      </c>
      <c r="E282" s="18" t="s">
        <v>607</v>
      </c>
      <c r="F282" s="10">
        <v>34486</v>
      </c>
      <c r="G282" s="10">
        <v>44713</v>
      </c>
      <c r="H282" s="11">
        <v>42</v>
      </c>
      <c r="I282" s="19" t="s">
        <v>259</v>
      </c>
      <c r="J282" s="11" t="s">
        <v>261</v>
      </c>
      <c r="K282" s="11" t="s">
        <v>262</v>
      </c>
      <c r="L282" s="11" t="s">
        <v>672</v>
      </c>
    </row>
    <row r="283" spans="1:12">
      <c r="A283" s="11" t="s">
        <v>534</v>
      </c>
      <c r="D283" s="11" t="s">
        <v>260</v>
      </c>
      <c r="E283" s="18" t="s">
        <v>608</v>
      </c>
      <c r="F283" s="10">
        <v>34486</v>
      </c>
      <c r="G283" s="10">
        <v>44713</v>
      </c>
      <c r="H283" s="11">
        <v>42</v>
      </c>
      <c r="I283" s="19" t="s">
        <v>259</v>
      </c>
      <c r="J283" s="11" t="s">
        <v>261</v>
      </c>
      <c r="K283" s="11" t="s">
        <v>262</v>
      </c>
      <c r="L283" s="11" t="s">
        <v>672</v>
      </c>
    </row>
    <row r="284" spans="1:12">
      <c r="A284" s="11" t="s">
        <v>535</v>
      </c>
      <c r="D284" s="11" t="s">
        <v>260</v>
      </c>
      <c r="E284" s="18" t="s">
        <v>609</v>
      </c>
      <c r="F284" s="10">
        <v>34486</v>
      </c>
      <c r="G284" s="10">
        <v>44713</v>
      </c>
      <c r="H284" s="11">
        <v>42</v>
      </c>
      <c r="I284" s="19" t="s">
        <v>259</v>
      </c>
      <c r="J284" s="11" t="s">
        <v>261</v>
      </c>
      <c r="K284" s="11" t="s">
        <v>262</v>
      </c>
      <c r="L284" s="11" t="s">
        <v>672</v>
      </c>
    </row>
    <row r="285" spans="1:12">
      <c r="A285" s="11" t="s">
        <v>536</v>
      </c>
      <c r="D285" s="11" t="s">
        <v>260</v>
      </c>
      <c r="E285" s="18" t="s">
        <v>610</v>
      </c>
      <c r="F285" s="10">
        <v>34486</v>
      </c>
      <c r="G285" s="10">
        <v>44713</v>
      </c>
      <c r="H285" s="11">
        <v>42</v>
      </c>
      <c r="I285" s="19" t="s">
        <v>259</v>
      </c>
      <c r="J285" s="11" t="s">
        <v>261</v>
      </c>
      <c r="K285" s="11" t="s">
        <v>262</v>
      </c>
      <c r="L285" s="11" t="s">
        <v>672</v>
      </c>
    </row>
    <row r="286" spans="1:12">
      <c r="A286" s="11" t="s">
        <v>537</v>
      </c>
      <c r="D286" s="11" t="s">
        <v>260</v>
      </c>
      <c r="E286" s="18" t="s">
        <v>611</v>
      </c>
      <c r="F286" s="10">
        <v>34486</v>
      </c>
      <c r="G286" s="10">
        <v>44713</v>
      </c>
      <c r="H286" s="11">
        <v>42</v>
      </c>
      <c r="I286" s="19" t="s">
        <v>259</v>
      </c>
      <c r="J286" s="11" t="s">
        <v>261</v>
      </c>
      <c r="K286" s="11" t="s">
        <v>262</v>
      </c>
      <c r="L286" s="11" t="s">
        <v>672</v>
      </c>
    </row>
    <row r="287" spans="1:12">
      <c r="A287" s="11" t="s">
        <v>538</v>
      </c>
      <c r="D287" s="11" t="s">
        <v>260</v>
      </c>
      <c r="E287" s="18" t="s">
        <v>612</v>
      </c>
      <c r="F287" s="10">
        <v>34486</v>
      </c>
      <c r="G287" s="10">
        <v>44713</v>
      </c>
      <c r="H287" s="11">
        <v>42</v>
      </c>
      <c r="I287" s="19" t="s">
        <v>259</v>
      </c>
      <c r="J287" s="11" t="s">
        <v>261</v>
      </c>
      <c r="K287" s="11" t="s">
        <v>262</v>
      </c>
      <c r="L287" s="11" t="s">
        <v>672</v>
      </c>
    </row>
    <row r="288" spans="1:12">
      <c r="A288" s="11" t="s">
        <v>539</v>
      </c>
      <c r="D288" s="11" t="s">
        <v>260</v>
      </c>
      <c r="E288" s="18" t="s">
        <v>613</v>
      </c>
      <c r="F288" s="10">
        <v>34486</v>
      </c>
      <c r="G288" s="10">
        <v>44713</v>
      </c>
      <c r="H288" s="11">
        <v>42</v>
      </c>
      <c r="I288" s="19" t="s">
        <v>259</v>
      </c>
      <c r="J288" s="11" t="s">
        <v>261</v>
      </c>
      <c r="K288" s="11" t="s">
        <v>262</v>
      </c>
      <c r="L288" s="11" t="s">
        <v>672</v>
      </c>
    </row>
    <row r="289" spans="1:12">
      <c r="A289" s="11" t="s">
        <v>540</v>
      </c>
      <c r="D289" s="11" t="s">
        <v>260</v>
      </c>
      <c r="E289" s="18" t="s">
        <v>614</v>
      </c>
      <c r="F289" s="10">
        <v>34486</v>
      </c>
      <c r="G289" s="10">
        <v>44713</v>
      </c>
      <c r="H289" s="11">
        <v>42</v>
      </c>
      <c r="I289" s="19" t="s">
        <v>259</v>
      </c>
      <c r="J289" s="11" t="s">
        <v>261</v>
      </c>
      <c r="K289" s="11" t="s">
        <v>262</v>
      </c>
      <c r="L289" s="11" t="s">
        <v>672</v>
      </c>
    </row>
    <row r="290" spans="1:12">
      <c r="A290" s="11" t="s">
        <v>541</v>
      </c>
      <c r="D290" s="11" t="s">
        <v>260</v>
      </c>
      <c r="E290" s="18" t="s">
        <v>615</v>
      </c>
      <c r="F290" s="10">
        <v>38231</v>
      </c>
      <c r="G290" s="10">
        <v>44713</v>
      </c>
      <c r="H290" s="11">
        <v>28</v>
      </c>
      <c r="I290" s="19" t="s">
        <v>259</v>
      </c>
      <c r="J290" s="11" t="s">
        <v>261</v>
      </c>
      <c r="K290" s="11" t="s">
        <v>262</v>
      </c>
      <c r="L290" s="11" t="s">
        <v>672</v>
      </c>
    </row>
    <row r="291" spans="1:12">
      <c r="A291" s="11" t="s">
        <v>542</v>
      </c>
      <c r="D291" s="11" t="s">
        <v>260</v>
      </c>
      <c r="E291" s="18" t="s">
        <v>616</v>
      </c>
      <c r="F291" s="10">
        <v>38231</v>
      </c>
      <c r="G291" s="10">
        <v>44713</v>
      </c>
      <c r="H291" s="11">
        <v>28</v>
      </c>
      <c r="I291" s="19" t="s">
        <v>259</v>
      </c>
      <c r="J291" s="11" t="s">
        <v>261</v>
      </c>
      <c r="K291" s="11" t="s">
        <v>262</v>
      </c>
      <c r="L291" s="11" t="s">
        <v>672</v>
      </c>
    </row>
    <row r="292" spans="1:12">
      <c r="A292" s="11" t="s">
        <v>543</v>
      </c>
      <c r="D292" s="11" t="s">
        <v>260</v>
      </c>
      <c r="E292" s="18" t="s">
        <v>617</v>
      </c>
      <c r="F292" s="10">
        <v>38231</v>
      </c>
      <c r="G292" s="10">
        <v>44713</v>
      </c>
      <c r="H292" s="11">
        <v>28</v>
      </c>
      <c r="I292" s="19" t="s">
        <v>259</v>
      </c>
      <c r="J292" s="11" t="s">
        <v>261</v>
      </c>
      <c r="K292" s="11" t="s">
        <v>262</v>
      </c>
      <c r="L292" s="11" t="s">
        <v>672</v>
      </c>
    </row>
    <row r="293" spans="1:12">
      <c r="A293" s="11" t="s">
        <v>544</v>
      </c>
      <c r="D293" s="11" t="s">
        <v>260</v>
      </c>
      <c r="E293" s="18" t="s">
        <v>618</v>
      </c>
      <c r="F293" s="10">
        <v>38231</v>
      </c>
      <c r="G293" s="10">
        <v>44713</v>
      </c>
      <c r="H293" s="11">
        <v>28</v>
      </c>
      <c r="I293" s="19" t="s">
        <v>259</v>
      </c>
      <c r="J293" s="11" t="s">
        <v>261</v>
      </c>
      <c r="K293" s="11" t="s">
        <v>262</v>
      </c>
      <c r="L293" s="11" t="s">
        <v>672</v>
      </c>
    </row>
    <row r="294" spans="1:12">
      <c r="A294" s="11" t="s">
        <v>545</v>
      </c>
      <c r="D294" s="11" t="s">
        <v>260</v>
      </c>
      <c r="E294" s="18" t="s">
        <v>619</v>
      </c>
      <c r="F294" s="10">
        <v>34486</v>
      </c>
      <c r="G294" s="10">
        <v>44713</v>
      </c>
      <c r="H294" s="11">
        <v>42</v>
      </c>
      <c r="I294" s="19" t="s">
        <v>259</v>
      </c>
      <c r="J294" s="11" t="s">
        <v>261</v>
      </c>
      <c r="K294" s="11" t="s">
        <v>262</v>
      </c>
      <c r="L294" s="11" t="s">
        <v>672</v>
      </c>
    </row>
    <row r="295" spans="1:12">
      <c r="A295" s="11" t="s">
        <v>546</v>
      </c>
      <c r="D295" s="11" t="s">
        <v>260</v>
      </c>
      <c r="E295" s="18" t="s">
        <v>620</v>
      </c>
      <c r="F295" s="10">
        <v>34486</v>
      </c>
      <c r="G295" s="10">
        <v>44713</v>
      </c>
      <c r="H295" s="11">
        <v>42</v>
      </c>
      <c r="I295" s="19" t="s">
        <v>259</v>
      </c>
      <c r="J295" s="11" t="s">
        <v>261</v>
      </c>
      <c r="K295" s="11" t="s">
        <v>262</v>
      </c>
      <c r="L295" s="11" t="s">
        <v>672</v>
      </c>
    </row>
    <row r="296" spans="1:12">
      <c r="A296" s="11" t="s">
        <v>547</v>
      </c>
      <c r="D296" s="11" t="s">
        <v>260</v>
      </c>
      <c r="E296" s="18" t="s">
        <v>621</v>
      </c>
      <c r="F296" s="10">
        <v>34486</v>
      </c>
      <c r="G296" s="10">
        <v>44713</v>
      </c>
      <c r="H296" s="11">
        <v>42</v>
      </c>
      <c r="I296" s="19" t="s">
        <v>259</v>
      </c>
      <c r="J296" s="11" t="s">
        <v>261</v>
      </c>
      <c r="K296" s="11" t="s">
        <v>262</v>
      </c>
      <c r="L296" s="11" t="s">
        <v>672</v>
      </c>
    </row>
    <row r="297" spans="1:12">
      <c r="A297" s="11" t="s">
        <v>548</v>
      </c>
      <c r="D297" s="11" t="s">
        <v>260</v>
      </c>
      <c r="E297" s="18" t="s">
        <v>622</v>
      </c>
      <c r="F297" s="10">
        <v>34486</v>
      </c>
      <c r="G297" s="10">
        <v>44713</v>
      </c>
      <c r="H297" s="11">
        <v>42</v>
      </c>
      <c r="I297" s="19" t="s">
        <v>259</v>
      </c>
      <c r="J297" s="11" t="s">
        <v>261</v>
      </c>
      <c r="K297" s="11" t="s">
        <v>262</v>
      </c>
      <c r="L297" s="11" t="s">
        <v>672</v>
      </c>
    </row>
    <row r="298" spans="1:12">
      <c r="A298" s="11" t="s">
        <v>549</v>
      </c>
      <c r="D298" s="11" t="s">
        <v>260</v>
      </c>
      <c r="E298" s="18" t="s">
        <v>623</v>
      </c>
      <c r="F298" s="10">
        <v>34486</v>
      </c>
      <c r="G298" s="10">
        <v>44713</v>
      </c>
      <c r="H298" s="11">
        <v>42</v>
      </c>
      <c r="I298" s="19" t="s">
        <v>259</v>
      </c>
      <c r="J298" s="11" t="s">
        <v>261</v>
      </c>
      <c r="K298" s="11" t="s">
        <v>262</v>
      </c>
      <c r="L298" s="11" t="s">
        <v>672</v>
      </c>
    </row>
    <row r="299" spans="1:12">
      <c r="A299" s="11" t="s">
        <v>550</v>
      </c>
      <c r="D299" s="11" t="s">
        <v>260</v>
      </c>
      <c r="E299" s="18" t="s">
        <v>624</v>
      </c>
      <c r="F299" s="10">
        <v>34486</v>
      </c>
      <c r="G299" s="10">
        <v>44713</v>
      </c>
      <c r="H299" s="11">
        <v>42</v>
      </c>
      <c r="I299" s="19" t="s">
        <v>259</v>
      </c>
      <c r="J299" s="11" t="s">
        <v>261</v>
      </c>
      <c r="K299" s="11" t="s">
        <v>262</v>
      </c>
      <c r="L299" s="11" t="s">
        <v>672</v>
      </c>
    </row>
    <row r="300" spans="1:12">
      <c r="A300" s="11" t="s">
        <v>551</v>
      </c>
      <c r="D300" s="11" t="s">
        <v>260</v>
      </c>
      <c r="E300" s="18" t="s">
        <v>625</v>
      </c>
      <c r="F300" s="10">
        <v>34486</v>
      </c>
      <c r="G300" s="10">
        <v>44713</v>
      </c>
      <c r="H300" s="11">
        <v>42</v>
      </c>
      <c r="I300" s="19" t="s">
        <v>259</v>
      </c>
      <c r="J300" s="11" t="s">
        <v>261</v>
      </c>
      <c r="K300" s="11" t="s">
        <v>262</v>
      </c>
      <c r="L300" s="11" t="s">
        <v>672</v>
      </c>
    </row>
    <row r="301" spans="1:12">
      <c r="A301" s="11" t="s">
        <v>552</v>
      </c>
      <c r="D301" s="11" t="s">
        <v>260</v>
      </c>
      <c r="E301" s="18" t="s">
        <v>626</v>
      </c>
      <c r="F301" s="10">
        <v>34486</v>
      </c>
      <c r="G301" s="10">
        <v>44713</v>
      </c>
      <c r="H301" s="11">
        <v>42</v>
      </c>
      <c r="I301" s="19" t="s">
        <v>259</v>
      </c>
      <c r="J301" s="11" t="s">
        <v>261</v>
      </c>
      <c r="K301" s="11" t="s">
        <v>262</v>
      </c>
      <c r="L301" s="11" t="s">
        <v>672</v>
      </c>
    </row>
    <row r="302" spans="1:12">
      <c r="A302" s="11" t="s">
        <v>553</v>
      </c>
      <c r="D302" s="11" t="s">
        <v>260</v>
      </c>
      <c r="E302" s="18" t="s">
        <v>627</v>
      </c>
      <c r="F302" s="10">
        <v>38231</v>
      </c>
      <c r="G302" s="10">
        <v>44713</v>
      </c>
      <c r="H302" s="11">
        <v>28</v>
      </c>
      <c r="I302" s="19" t="s">
        <v>259</v>
      </c>
      <c r="J302" s="11" t="s">
        <v>261</v>
      </c>
      <c r="K302" s="11" t="s">
        <v>262</v>
      </c>
      <c r="L302" s="11" t="s">
        <v>672</v>
      </c>
    </row>
    <row r="303" spans="1:12">
      <c r="A303" s="11" t="s">
        <v>554</v>
      </c>
      <c r="D303" s="11" t="s">
        <v>260</v>
      </c>
      <c r="E303" s="18" t="s">
        <v>628</v>
      </c>
      <c r="F303" s="10">
        <v>38231</v>
      </c>
      <c r="G303" s="10">
        <v>44713</v>
      </c>
      <c r="H303" s="11">
        <v>28</v>
      </c>
      <c r="I303" s="19" t="s">
        <v>259</v>
      </c>
      <c r="J303" s="11" t="s">
        <v>261</v>
      </c>
      <c r="K303" s="11" t="s">
        <v>262</v>
      </c>
      <c r="L303" s="11" t="s">
        <v>672</v>
      </c>
    </row>
    <row r="304" spans="1:12">
      <c r="A304" s="11" t="s">
        <v>555</v>
      </c>
      <c r="D304" s="11" t="s">
        <v>260</v>
      </c>
      <c r="E304" s="18" t="s">
        <v>629</v>
      </c>
      <c r="F304" s="10">
        <v>38231</v>
      </c>
      <c r="G304" s="10">
        <v>44713</v>
      </c>
      <c r="H304" s="11">
        <v>28</v>
      </c>
      <c r="I304" s="19" t="s">
        <v>259</v>
      </c>
      <c r="J304" s="11" t="s">
        <v>261</v>
      </c>
      <c r="K304" s="11" t="s">
        <v>262</v>
      </c>
      <c r="L304" s="11" t="s">
        <v>672</v>
      </c>
    </row>
    <row r="305" spans="1:12">
      <c r="A305" s="11" t="s">
        <v>556</v>
      </c>
      <c r="D305" s="11" t="s">
        <v>260</v>
      </c>
      <c r="E305" s="18" t="s">
        <v>630</v>
      </c>
      <c r="F305" s="10">
        <v>38231</v>
      </c>
      <c r="G305" s="10">
        <v>44713</v>
      </c>
      <c r="H305" s="11">
        <v>28</v>
      </c>
      <c r="I305" s="19" t="s">
        <v>259</v>
      </c>
      <c r="J305" s="11" t="s">
        <v>261</v>
      </c>
      <c r="K305" s="11" t="s">
        <v>262</v>
      </c>
      <c r="L305" s="11" t="s">
        <v>672</v>
      </c>
    </row>
    <row r="306" spans="1:12">
      <c r="A306" s="11" t="s">
        <v>557</v>
      </c>
      <c r="D306" s="11" t="s">
        <v>260</v>
      </c>
      <c r="E306" s="18" t="s">
        <v>631</v>
      </c>
      <c r="F306" s="10">
        <v>34486</v>
      </c>
      <c r="G306" s="10">
        <v>44713</v>
      </c>
      <c r="H306" s="11">
        <v>42</v>
      </c>
      <c r="I306" s="19" t="s">
        <v>259</v>
      </c>
      <c r="J306" s="11" t="s">
        <v>261</v>
      </c>
      <c r="K306" s="11" t="s">
        <v>262</v>
      </c>
      <c r="L306" s="11" t="s">
        <v>672</v>
      </c>
    </row>
    <row r="307" spans="1:12">
      <c r="A307" s="11" t="s">
        <v>558</v>
      </c>
      <c r="D307" s="11" t="s">
        <v>260</v>
      </c>
      <c r="E307" s="18" t="s">
        <v>632</v>
      </c>
      <c r="F307" s="10">
        <v>34486</v>
      </c>
      <c r="G307" s="10">
        <v>44713</v>
      </c>
      <c r="H307" s="11">
        <v>42</v>
      </c>
      <c r="I307" s="19" t="s">
        <v>259</v>
      </c>
      <c r="J307" s="11" t="s">
        <v>261</v>
      </c>
      <c r="K307" s="11" t="s">
        <v>262</v>
      </c>
      <c r="L307" s="11" t="s">
        <v>672</v>
      </c>
    </row>
    <row r="308" spans="1:12">
      <c r="A308" s="11" t="s">
        <v>559</v>
      </c>
      <c r="D308" s="11" t="s">
        <v>260</v>
      </c>
      <c r="E308" s="18" t="s">
        <v>633</v>
      </c>
      <c r="F308" s="10">
        <v>34486</v>
      </c>
      <c r="G308" s="10">
        <v>44713</v>
      </c>
      <c r="H308" s="11">
        <v>42</v>
      </c>
      <c r="I308" s="19" t="s">
        <v>259</v>
      </c>
      <c r="J308" s="11" t="s">
        <v>261</v>
      </c>
      <c r="K308" s="11" t="s">
        <v>262</v>
      </c>
      <c r="L308" s="11" t="s">
        <v>672</v>
      </c>
    </row>
    <row r="309" spans="1:12">
      <c r="A309" s="11" t="s">
        <v>560</v>
      </c>
      <c r="D309" s="11" t="s">
        <v>260</v>
      </c>
      <c r="E309" s="18" t="s">
        <v>634</v>
      </c>
      <c r="F309" s="10">
        <v>34486</v>
      </c>
      <c r="G309" s="10">
        <v>44713</v>
      </c>
      <c r="H309" s="11">
        <v>42</v>
      </c>
      <c r="I309" s="19" t="s">
        <v>259</v>
      </c>
      <c r="J309" s="11" t="s">
        <v>261</v>
      </c>
      <c r="K309" s="11" t="s">
        <v>262</v>
      </c>
      <c r="L309" s="11" t="s">
        <v>672</v>
      </c>
    </row>
    <row r="310" spans="1:12">
      <c r="A310" s="11" t="s">
        <v>561</v>
      </c>
      <c r="D310" s="11" t="s">
        <v>260</v>
      </c>
      <c r="E310" s="18" t="s">
        <v>635</v>
      </c>
      <c r="F310" s="10">
        <v>34486</v>
      </c>
      <c r="G310" s="10">
        <v>44713</v>
      </c>
      <c r="H310" s="11">
        <v>42</v>
      </c>
      <c r="I310" s="19" t="s">
        <v>259</v>
      </c>
      <c r="J310" s="11" t="s">
        <v>261</v>
      </c>
      <c r="K310" s="11" t="s">
        <v>262</v>
      </c>
      <c r="L310" s="11" t="s">
        <v>672</v>
      </c>
    </row>
    <row r="311" spans="1:12">
      <c r="A311" s="11" t="s">
        <v>562</v>
      </c>
      <c r="D311" s="11" t="s">
        <v>260</v>
      </c>
      <c r="E311" s="18" t="s">
        <v>636</v>
      </c>
      <c r="F311" s="10">
        <v>34486</v>
      </c>
      <c r="G311" s="10">
        <v>44713</v>
      </c>
      <c r="H311" s="11">
        <v>42</v>
      </c>
      <c r="I311" s="19" t="s">
        <v>259</v>
      </c>
      <c r="J311" s="11" t="s">
        <v>261</v>
      </c>
      <c r="K311" s="11" t="s">
        <v>262</v>
      </c>
      <c r="L311" s="11" t="s">
        <v>672</v>
      </c>
    </row>
    <row r="312" spans="1:12">
      <c r="A312" s="11" t="s">
        <v>563</v>
      </c>
      <c r="D312" s="11" t="s">
        <v>260</v>
      </c>
      <c r="E312" s="18" t="s">
        <v>637</v>
      </c>
      <c r="F312" s="10">
        <v>30133</v>
      </c>
      <c r="G312" s="10">
        <v>44713</v>
      </c>
      <c r="H312" s="11">
        <v>50</v>
      </c>
      <c r="I312" s="19" t="s">
        <v>259</v>
      </c>
      <c r="J312" s="11" t="s">
        <v>261</v>
      </c>
      <c r="K312" s="11" t="s">
        <v>262</v>
      </c>
      <c r="L312" s="11" t="s">
        <v>673</v>
      </c>
    </row>
    <row r="313" spans="1:12">
      <c r="A313" s="11" t="s">
        <v>564</v>
      </c>
      <c r="D313" s="11" t="s">
        <v>260</v>
      </c>
      <c r="E313" s="18" t="s">
        <v>638</v>
      </c>
      <c r="F313" s="10">
        <v>34486</v>
      </c>
      <c r="G313" s="10">
        <v>44713</v>
      </c>
      <c r="H313" s="11">
        <v>42</v>
      </c>
      <c r="I313" s="19" t="s">
        <v>259</v>
      </c>
      <c r="J313" s="11" t="s">
        <v>261</v>
      </c>
      <c r="K313" s="11" t="s">
        <v>262</v>
      </c>
      <c r="L313" s="11" t="s">
        <v>672</v>
      </c>
    </row>
    <row r="314" spans="1:12">
      <c r="A314" s="11" t="s">
        <v>565</v>
      </c>
      <c r="D314" s="11" t="s">
        <v>260</v>
      </c>
      <c r="E314" s="18" t="s">
        <v>639</v>
      </c>
      <c r="F314" s="10">
        <v>38231</v>
      </c>
      <c r="G314" s="10">
        <v>44713</v>
      </c>
      <c r="H314" s="11">
        <v>28</v>
      </c>
      <c r="I314" s="19" t="s">
        <v>259</v>
      </c>
      <c r="J314" s="11" t="s">
        <v>261</v>
      </c>
      <c r="K314" s="11" t="s">
        <v>262</v>
      </c>
      <c r="L314" s="11" t="s">
        <v>672</v>
      </c>
    </row>
    <row r="315" spans="1:12">
      <c r="A315" s="11" t="s">
        <v>566</v>
      </c>
      <c r="D315" s="11" t="s">
        <v>260</v>
      </c>
      <c r="E315" s="18" t="s">
        <v>640</v>
      </c>
      <c r="F315" s="10">
        <v>38231</v>
      </c>
      <c r="G315" s="10">
        <v>44713</v>
      </c>
      <c r="H315" s="11">
        <v>28</v>
      </c>
      <c r="I315" s="19" t="s">
        <v>259</v>
      </c>
      <c r="J315" s="11" t="s">
        <v>261</v>
      </c>
      <c r="K315" s="11" t="s">
        <v>262</v>
      </c>
      <c r="L315" s="11" t="s">
        <v>672</v>
      </c>
    </row>
    <row r="316" spans="1:12">
      <c r="A316" s="11" t="s">
        <v>567</v>
      </c>
      <c r="D316" s="11" t="s">
        <v>260</v>
      </c>
      <c r="E316" s="18" t="s">
        <v>641</v>
      </c>
      <c r="F316" s="10">
        <v>38231</v>
      </c>
      <c r="G316" s="10">
        <v>44713</v>
      </c>
      <c r="H316" s="11">
        <v>28</v>
      </c>
      <c r="I316" s="19" t="s">
        <v>259</v>
      </c>
      <c r="J316" s="11" t="s">
        <v>261</v>
      </c>
      <c r="K316" s="11" t="s">
        <v>262</v>
      </c>
      <c r="L316" s="11" t="s">
        <v>672</v>
      </c>
    </row>
    <row r="317" spans="1:12">
      <c r="A317" s="11" t="s">
        <v>568</v>
      </c>
      <c r="D317" s="11" t="s">
        <v>260</v>
      </c>
      <c r="E317" s="18" t="s">
        <v>642</v>
      </c>
      <c r="F317" s="10">
        <v>38231</v>
      </c>
      <c r="G317" s="10">
        <v>44713</v>
      </c>
      <c r="H317" s="11">
        <v>28</v>
      </c>
      <c r="I317" s="19" t="s">
        <v>259</v>
      </c>
      <c r="J317" s="11" t="s">
        <v>261</v>
      </c>
      <c r="K317" s="11" t="s">
        <v>262</v>
      </c>
      <c r="L317" s="11" t="s">
        <v>672</v>
      </c>
    </row>
    <row r="318" spans="1:12">
      <c r="A318" s="11" t="s">
        <v>569</v>
      </c>
      <c r="D318" s="11" t="s">
        <v>260</v>
      </c>
      <c r="E318" s="18" t="s">
        <v>643</v>
      </c>
      <c r="F318" s="10">
        <v>34486</v>
      </c>
      <c r="G318" s="10">
        <v>44713</v>
      </c>
      <c r="H318" s="11">
        <v>42</v>
      </c>
      <c r="I318" s="19" t="s">
        <v>259</v>
      </c>
      <c r="J318" s="11" t="s">
        <v>261</v>
      </c>
      <c r="K318" s="11" t="s">
        <v>262</v>
      </c>
      <c r="L318" s="11" t="s">
        <v>672</v>
      </c>
    </row>
    <row r="319" spans="1:12">
      <c r="A319" s="11" t="s">
        <v>570</v>
      </c>
      <c r="D319" s="11" t="s">
        <v>260</v>
      </c>
      <c r="E319" s="18" t="s">
        <v>644</v>
      </c>
      <c r="F319" s="10">
        <v>34486</v>
      </c>
      <c r="G319" s="10">
        <v>44713</v>
      </c>
      <c r="H319" s="11">
        <v>42</v>
      </c>
      <c r="I319" s="19" t="s">
        <v>259</v>
      </c>
      <c r="J319" s="11" t="s">
        <v>261</v>
      </c>
      <c r="K319" s="11" t="s">
        <v>262</v>
      </c>
      <c r="L319" s="11" t="s">
        <v>672</v>
      </c>
    </row>
    <row r="320" spans="1:12">
      <c r="A320" s="11" t="s">
        <v>571</v>
      </c>
      <c r="D320" s="11" t="s">
        <v>260</v>
      </c>
      <c r="E320" s="18" t="s">
        <v>645</v>
      </c>
      <c r="F320" s="10">
        <v>34486</v>
      </c>
      <c r="G320" s="10">
        <v>44713</v>
      </c>
      <c r="H320" s="11">
        <v>42</v>
      </c>
      <c r="I320" s="19" t="s">
        <v>259</v>
      </c>
      <c r="J320" s="11" t="s">
        <v>261</v>
      </c>
      <c r="K320" s="11" t="s">
        <v>262</v>
      </c>
      <c r="L320" s="11" t="s">
        <v>672</v>
      </c>
    </row>
    <row r="321" spans="1:12">
      <c r="A321" s="11" t="s">
        <v>572</v>
      </c>
      <c r="D321" s="11" t="s">
        <v>260</v>
      </c>
      <c r="E321" s="18" t="s">
        <v>646</v>
      </c>
      <c r="F321" s="10">
        <v>34486</v>
      </c>
      <c r="G321" s="10">
        <v>44713</v>
      </c>
      <c r="H321" s="11">
        <v>42</v>
      </c>
      <c r="I321" s="19" t="s">
        <v>259</v>
      </c>
      <c r="J321" s="11" t="s">
        <v>261</v>
      </c>
      <c r="K321" s="11" t="s">
        <v>262</v>
      </c>
      <c r="L321" s="11" t="s">
        <v>672</v>
      </c>
    </row>
    <row r="322" spans="1:12">
      <c r="A322" s="11" t="s">
        <v>573</v>
      </c>
      <c r="D322" s="11" t="s">
        <v>260</v>
      </c>
      <c r="E322" s="18" t="s">
        <v>647</v>
      </c>
      <c r="F322" s="10">
        <v>34486</v>
      </c>
      <c r="G322" s="10">
        <v>44713</v>
      </c>
      <c r="H322" s="11">
        <v>42</v>
      </c>
      <c r="I322" s="19" t="s">
        <v>259</v>
      </c>
      <c r="J322" s="11" t="s">
        <v>261</v>
      </c>
      <c r="K322" s="11" t="s">
        <v>262</v>
      </c>
      <c r="L322" s="11" t="s">
        <v>672</v>
      </c>
    </row>
    <row r="323" spans="1:12">
      <c r="A323" s="11" t="s">
        <v>574</v>
      </c>
      <c r="D323" s="11" t="s">
        <v>260</v>
      </c>
      <c r="E323" s="18" t="s">
        <v>648</v>
      </c>
      <c r="F323" s="10">
        <v>34486</v>
      </c>
      <c r="G323" s="10">
        <v>44713</v>
      </c>
      <c r="H323" s="11">
        <v>42</v>
      </c>
      <c r="I323" s="19" t="s">
        <v>259</v>
      </c>
      <c r="J323" s="11" t="s">
        <v>261</v>
      </c>
      <c r="K323" s="11" t="s">
        <v>262</v>
      </c>
      <c r="L323" s="11" t="s">
        <v>672</v>
      </c>
    </row>
    <row r="324" spans="1:12">
      <c r="A324" s="11" t="s">
        <v>575</v>
      </c>
      <c r="D324" s="11" t="s">
        <v>260</v>
      </c>
      <c r="E324" s="18" t="s">
        <v>649</v>
      </c>
      <c r="F324" s="10">
        <v>34486</v>
      </c>
      <c r="G324" s="10">
        <v>44713</v>
      </c>
      <c r="H324" s="11">
        <v>42</v>
      </c>
      <c r="I324" s="19" t="s">
        <v>259</v>
      </c>
      <c r="J324" s="11" t="s">
        <v>261</v>
      </c>
      <c r="K324" s="11" t="s">
        <v>262</v>
      </c>
      <c r="L324" s="11" t="s">
        <v>672</v>
      </c>
    </row>
    <row r="325" spans="1:12">
      <c r="A325" s="11" t="s">
        <v>576</v>
      </c>
      <c r="D325" s="11" t="s">
        <v>260</v>
      </c>
      <c r="E325" s="18" t="s">
        <v>650</v>
      </c>
      <c r="F325" s="10">
        <v>34486</v>
      </c>
      <c r="G325" s="10">
        <v>44713</v>
      </c>
      <c r="H325" s="11">
        <v>42</v>
      </c>
      <c r="I325" s="19" t="s">
        <v>259</v>
      </c>
      <c r="J325" s="11" t="s">
        <v>261</v>
      </c>
      <c r="K325" s="11" t="s">
        <v>262</v>
      </c>
      <c r="L325" s="11" t="s">
        <v>672</v>
      </c>
    </row>
    <row r="326" spans="1:12">
      <c r="A326" s="11" t="s">
        <v>577</v>
      </c>
      <c r="D326" s="11" t="s">
        <v>260</v>
      </c>
      <c r="E326" s="18" t="s">
        <v>651</v>
      </c>
      <c r="F326" s="10">
        <v>38231</v>
      </c>
      <c r="G326" s="10">
        <v>44713</v>
      </c>
      <c r="H326" s="11">
        <v>28</v>
      </c>
      <c r="I326" s="19" t="s">
        <v>259</v>
      </c>
      <c r="J326" s="11" t="s">
        <v>261</v>
      </c>
      <c r="K326" s="11" t="s">
        <v>262</v>
      </c>
      <c r="L326" s="11" t="s">
        <v>672</v>
      </c>
    </row>
    <row r="327" spans="1:12">
      <c r="A327" s="11" t="s">
        <v>578</v>
      </c>
      <c r="D327" s="11" t="s">
        <v>260</v>
      </c>
      <c r="E327" s="18" t="s">
        <v>652</v>
      </c>
      <c r="F327" s="10">
        <v>38231</v>
      </c>
      <c r="G327" s="10">
        <v>44713</v>
      </c>
      <c r="H327" s="11">
        <v>28</v>
      </c>
      <c r="I327" s="19" t="s">
        <v>259</v>
      </c>
      <c r="J327" s="11" t="s">
        <v>261</v>
      </c>
      <c r="K327" s="11" t="s">
        <v>262</v>
      </c>
      <c r="L327" s="11" t="s">
        <v>672</v>
      </c>
    </row>
    <row r="328" spans="1:12">
      <c r="A328" s="11" t="s">
        <v>579</v>
      </c>
      <c r="D328" s="11" t="s">
        <v>260</v>
      </c>
      <c r="E328" s="18" t="s">
        <v>653</v>
      </c>
      <c r="F328" s="10">
        <v>38231</v>
      </c>
      <c r="G328" s="10">
        <v>44713</v>
      </c>
      <c r="H328" s="11">
        <v>28</v>
      </c>
      <c r="I328" s="19" t="s">
        <v>259</v>
      </c>
      <c r="J328" s="11" t="s">
        <v>261</v>
      </c>
      <c r="K328" s="11" t="s">
        <v>262</v>
      </c>
      <c r="L328" s="11" t="s">
        <v>672</v>
      </c>
    </row>
    <row r="329" spans="1:12">
      <c r="A329" s="11" t="s">
        <v>580</v>
      </c>
      <c r="D329" s="11" t="s">
        <v>260</v>
      </c>
      <c r="E329" s="18" t="s">
        <v>654</v>
      </c>
      <c r="F329" s="10">
        <v>38231</v>
      </c>
      <c r="G329" s="10">
        <v>44713</v>
      </c>
      <c r="H329" s="11">
        <v>28</v>
      </c>
      <c r="I329" s="19" t="s">
        <v>259</v>
      </c>
      <c r="J329" s="11" t="s">
        <v>261</v>
      </c>
      <c r="K329" s="11" t="s">
        <v>262</v>
      </c>
      <c r="L329" s="11" t="s">
        <v>672</v>
      </c>
    </row>
    <row r="330" spans="1:12">
      <c r="A330" s="11" t="s">
        <v>581</v>
      </c>
      <c r="D330" s="11" t="s">
        <v>260</v>
      </c>
      <c r="E330" s="18" t="s">
        <v>655</v>
      </c>
      <c r="F330" s="10">
        <v>34486</v>
      </c>
      <c r="G330" s="10">
        <v>44713</v>
      </c>
      <c r="H330" s="11">
        <v>42</v>
      </c>
      <c r="I330" s="19" t="s">
        <v>259</v>
      </c>
      <c r="J330" s="11" t="s">
        <v>261</v>
      </c>
      <c r="K330" s="11" t="s">
        <v>262</v>
      </c>
      <c r="L330" s="11" t="s">
        <v>672</v>
      </c>
    </row>
    <row r="331" spans="1:12">
      <c r="A331" s="11" t="s">
        <v>582</v>
      </c>
      <c r="D331" s="11" t="s">
        <v>260</v>
      </c>
      <c r="E331" s="18" t="s">
        <v>656</v>
      </c>
      <c r="F331" s="10">
        <v>34486</v>
      </c>
      <c r="G331" s="10">
        <v>44713</v>
      </c>
      <c r="H331" s="11">
        <v>42</v>
      </c>
      <c r="I331" s="19" t="s">
        <v>259</v>
      </c>
      <c r="J331" s="11" t="s">
        <v>261</v>
      </c>
      <c r="K331" s="11" t="s">
        <v>262</v>
      </c>
      <c r="L331" s="11" t="s">
        <v>672</v>
      </c>
    </row>
    <row r="332" spans="1:12">
      <c r="A332" s="11" t="s">
        <v>583</v>
      </c>
      <c r="D332" s="11" t="s">
        <v>260</v>
      </c>
      <c r="E332" s="18" t="s">
        <v>657</v>
      </c>
      <c r="F332" s="10">
        <v>34486</v>
      </c>
      <c r="G332" s="10">
        <v>44713</v>
      </c>
      <c r="H332" s="11">
        <v>42</v>
      </c>
      <c r="I332" s="19" t="s">
        <v>259</v>
      </c>
      <c r="J332" s="11" t="s">
        <v>261</v>
      </c>
      <c r="K332" s="11" t="s">
        <v>262</v>
      </c>
      <c r="L332" s="11" t="s">
        <v>672</v>
      </c>
    </row>
    <row r="333" spans="1:12">
      <c r="A333" s="11" t="s">
        <v>584</v>
      </c>
      <c r="D333" s="11" t="s">
        <v>260</v>
      </c>
      <c r="E333" s="18" t="s">
        <v>658</v>
      </c>
      <c r="F333" s="10">
        <v>34486</v>
      </c>
      <c r="G333" s="10">
        <v>44713</v>
      </c>
      <c r="H333" s="11">
        <v>42</v>
      </c>
      <c r="I333" s="19" t="s">
        <v>259</v>
      </c>
      <c r="J333" s="11" t="s">
        <v>261</v>
      </c>
      <c r="K333" s="11" t="s">
        <v>262</v>
      </c>
      <c r="L333" s="11" t="s">
        <v>672</v>
      </c>
    </row>
    <row r="334" spans="1:12">
      <c r="A334" s="11" t="s">
        <v>585</v>
      </c>
      <c r="D334" s="11" t="s">
        <v>260</v>
      </c>
      <c r="E334" s="18" t="s">
        <v>659</v>
      </c>
      <c r="F334" s="10">
        <v>34486</v>
      </c>
      <c r="G334" s="10">
        <v>44713</v>
      </c>
      <c r="H334" s="11">
        <v>42</v>
      </c>
      <c r="I334" s="19" t="s">
        <v>259</v>
      </c>
      <c r="J334" s="11" t="s">
        <v>261</v>
      </c>
      <c r="K334" s="11" t="s">
        <v>262</v>
      </c>
      <c r="L334" s="11" t="s">
        <v>672</v>
      </c>
    </row>
    <row r="335" spans="1:12">
      <c r="A335" s="11" t="s">
        <v>586</v>
      </c>
      <c r="D335" s="11" t="s">
        <v>260</v>
      </c>
      <c r="E335" s="18" t="s">
        <v>660</v>
      </c>
      <c r="F335" s="10">
        <v>34486</v>
      </c>
      <c r="G335" s="10">
        <v>44713</v>
      </c>
      <c r="H335" s="11">
        <v>42</v>
      </c>
      <c r="I335" s="19" t="s">
        <v>259</v>
      </c>
      <c r="J335" s="11" t="s">
        <v>261</v>
      </c>
      <c r="K335" s="11" t="s">
        <v>262</v>
      </c>
      <c r="L335" s="11" t="s">
        <v>672</v>
      </c>
    </row>
    <row r="337" spans="1:1">
      <c r="A337" s="11" t="s">
        <v>669</v>
      </c>
    </row>
  </sheetData>
  <mergeCells count="1">
    <mergeCell ref="B6:L6"/>
  </mergeCells>
  <hyperlinks>
    <hyperlink ref="D8" location="Contents!B21" display="Enquiries" xr:uid="{00000000-0004-0000-0000-000000000000}"/>
    <hyperlink ref="E12" location="A129185838J" display="A129185838J" xr:uid="{00000000-0004-0000-0000-000001000000}"/>
    <hyperlink ref="E13" location="A129185794T" display="A129185794T" xr:uid="{00000000-0004-0000-0000-000002000000}"/>
    <hyperlink ref="E14" location="A129185842X" display="A129185842X" xr:uid="{00000000-0004-0000-0000-000003000000}"/>
    <hyperlink ref="E15" location="A129185846J" display="A129185846J" xr:uid="{00000000-0004-0000-0000-000004000000}"/>
    <hyperlink ref="E16" location="A129185798A" display="A129185798A" xr:uid="{00000000-0004-0000-0000-000005000000}"/>
    <hyperlink ref="E17" location="A129185802F" display="A129185802F" xr:uid="{00000000-0004-0000-0000-000006000000}"/>
    <hyperlink ref="E18" location="A129185822R" display="A129185822R" xr:uid="{00000000-0004-0000-0000-000007000000}"/>
    <hyperlink ref="E19" location="A129185770X" display="A129185770X" xr:uid="{00000000-0004-0000-0000-000008000000}"/>
    <hyperlink ref="E20" location="A129185850X" display="A129185850X" xr:uid="{00000000-0004-0000-0000-000009000000}"/>
    <hyperlink ref="E21" location="A129185826X" display="A129185826X" xr:uid="{00000000-0004-0000-0000-00000A000000}"/>
    <hyperlink ref="E22" location="A129185862J" display="A129185862J" xr:uid="{00000000-0004-0000-0000-00000B000000}"/>
    <hyperlink ref="E23" location="A129185774J" display="A129185774J" xr:uid="{00000000-0004-0000-0000-00000C000000}"/>
    <hyperlink ref="E24" location="A129185730F" display="A129185730F" xr:uid="{00000000-0004-0000-0000-00000D000000}"/>
    <hyperlink ref="E25" location="A129185750R" display="A129185750R" xr:uid="{00000000-0004-0000-0000-00000E000000}"/>
    <hyperlink ref="E26" location="A129185806R" display="A129185806R" xr:uid="{00000000-0004-0000-0000-00000F000000}"/>
    <hyperlink ref="E27" location="A129185754X" display="A129185754X" xr:uid="{00000000-0004-0000-0000-000010000000}"/>
    <hyperlink ref="E28" location="A129185810F" display="A129185810F" xr:uid="{00000000-0004-0000-0000-000011000000}"/>
    <hyperlink ref="E29" location="A129185814R" display="A129185814R" xr:uid="{00000000-0004-0000-0000-000012000000}"/>
    <hyperlink ref="E30" location="A129185866T" display="A129185866T" xr:uid="{00000000-0004-0000-0000-000013000000}"/>
    <hyperlink ref="E31" location="A129185734R" display="A129185734R" xr:uid="{00000000-0004-0000-0000-000014000000}"/>
    <hyperlink ref="E32" location="A129185854J" display="A129185854J" xr:uid="{00000000-0004-0000-0000-000015000000}"/>
    <hyperlink ref="E33" location="A129185858T" display="A129185858T" xr:uid="{00000000-0004-0000-0000-000016000000}"/>
    <hyperlink ref="E34" location="A129185738X" display="A129185738X" xr:uid="{00000000-0004-0000-0000-000017000000}"/>
    <hyperlink ref="E35" location="A129185778T" display="A129185778T" xr:uid="{00000000-0004-0000-0000-000018000000}"/>
    <hyperlink ref="E36" location="A129185818X" display="A129185818X" xr:uid="{00000000-0004-0000-0000-000019000000}"/>
    <hyperlink ref="E37" location="A129185870J" display="A129185870J" xr:uid="{00000000-0004-0000-0000-00001A000000}"/>
    <hyperlink ref="E38" location="A129185742R" display="A129185742R" xr:uid="{00000000-0004-0000-0000-00001B000000}"/>
    <hyperlink ref="E39" location="A129185830R" display="A129185830R" xr:uid="{00000000-0004-0000-0000-00001C000000}"/>
    <hyperlink ref="E40" location="A129185834X" display="A129185834X" xr:uid="{00000000-0004-0000-0000-00001D000000}"/>
    <hyperlink ref="E41" location="A129185762X" display="A129185762X" xr:uid="{00000000-0004-0000-0000-00001E000000}"/>
    <hyperlink ref="E42" location="A129185746X" display="A129185746X" xr:uid="{00000000-0004-0000-0000-00001F000000}"/>
    <hyperlink ref="E43" location="A129185782J" display="A129185782J" xr:uid="{00000000-0004-0000-0000-000020000000}"/>
    <hyperlink ref="E44" location="A129185758J" display="A129185758J" xr:uid="{00000000-0004-0000-0000-000021000000}"/>
    <hyperlink ref="E45" location="A129185786T" display="A129185786T" xr:uid="{00000000-0004-0000-0000-000022000000}"/>
    <hyperlink ref="E46" location="A129185766J" display="A129185766J" xr:uid="{00000000-0004-0000-0000-000023000000}"/>
    <hyperlink ref="E47" location="A129185790J" display="A129185790J" xr:uid="{00000000-0004-0000-0000-000024000000}"/>
    <hyperlink ref="E48" location="A129185406C" display="A129185406C" xr:uid="{00000000-0004-0000-0000-000025000000}"/>
    <hyperlink ref="E49" location="A129185362L" display="A129185362L" xr:uid="{00000000-0004-0000-0000-000026000000}"/>
    <hyperlink ref="E50" location="A129185410V" display="A129185410V" xr:uid="{00000000-0004-0000-0000-000027000000}"/>
    <hyperlink ref="E51" location="A129185414C" display="A129185414C" xr:uid="{00000000-0004-0000-0000-000028000000}"/>
    <hyperlink ref="E52" location="A129185366W" display="A129185366W" xr:uid="{00000000-0004-0000-0000-000029000000}"/>
    <hyperlink ref="E53" location="A129185370L" display="A129185370L" xr:uid="{00000000-0004-0000-0000-00002A000000}"/>
    <hyperlink ref="E54" location="A129185390W" display="A129185390W" xr:uid="{00000000-0004-0000-0000-00002B000000}"/>
    <hyperlink ref="E55" location="A129185338L" display="A129185338L" xr:uid="{00000000-0004-0000-0000-00002C000000}"/>
    <hyperlink ref="E56" location="A129185418L" display="A129185418L" xr:uid="{00000000-0004-0000-0000-00002D000000}"/>
    <hyperlink ref="E57" location="A129185394F" display="A129185394F" xr:uid="{00000000-0004-0000-0000-00002E000000}"/>
    <hyperlink ref="E58" location="A129185430C" display="A129185430C" xr:uid="{00000000-0004-0000-0000-00002F000000}"/>
    <hyperlink ref="E59" location="A129185342C" display="A129185342C" xr:uid="{00000000-0004-0000-0000-000030000000}"/>
    <hyperlink ref="E60" location="A129185298F" display="A129185298F" xr:uid="{00000000-0004-0000-0000-000031000000}"/>
    <hyperlink ref="E61" location="A129185318C" display="A129185318C" xr:uid="{00000000-0004-0000-0000-000032000000}"/>
    <hyperlink ref="E62" location="A129185374W" display="A129185374W" xr:uid="{00000000-0004-0000-0000-000033000000}"/>
    <hyperlink ref="E63" location="A129185322V" display="A129185322V" xr:uid="{00000000-0004-0000-0000-000034000000}"/>
    <hyperlink ref="E64" location="A129185378F" display="A129185378F" xr:uid="{00000000-0004-0000-0000-000035000000}"/>
    <hyperlink ref="E65" location="A129185382W" display="A129185382W" xr:uid="{00000000-0004-0000-0000-000036000000}"/>
    <hyperlink ref="E66" location="A129185434L" display="A129185434L" xr:uid="{00000000-0004-0000-0000-000037000000}"/>
    <hyperlink ref="E67" location="A129185302K" display="A129185302K" xr:uid="{00000000-0004-0000-0000-000038000000}"/>
    <hyperlink ref="E68" location="A129185422C" display="A129185422C" xr:uid="{00000000-0004-0000-0000-000039000000}"/>
    <hyperlink ref="E69" location="A129185426L" display="A129185426L" xr:uid="{00000000-0004-0000-0000-00003A000000}"/>
    <hyperlink ref="E70" location="A129185306V" display="A129185306V" xr:uid="{00000000-0004-0000-0000-00003B000000}"/>
    <hyperlink ref="E71" location="A129185346L" display="A129185346L" xr:uid="{00000000-0004-0000-0000-00003C000000}"/>
    <hyperlink ref="E72" location="A129185386F" display="A129185386F" xr:uid="{00000000-0004-0000-0000-00003D000000}"/>
    <hyperlink ref="E73" location="A129185438W" display="A129185438W" xr:uid="{00000000-0004-0000-0000-00003E000000}"/>
    <hyperlink ref="E74" location="A129185310K" display="A129185310K" xr:uid="{00000000-0004-0000-0000-00003F000000}"/>
    <hyperlink ref="E75" location="A129185398R" display="A129185398R" xr:uid="{00000000-0004-0000-0000-000040000000}"/>
    <hyperlink ref="E76" location="A129185402V" display="A129185402V" xr:uid="{00000000-0004-0000-0000-000041000000}"/>
    <hyperlink ref="E77" location="A129185330V" display="A129185330V" xr:uid="{00000000-0004-0000-0000-000042000000}"/>
    <hyperlink ref="E78" location="A129185314V" display="A129185314V" xr:uid="{00000000-0004-0000-0000-000043000000}"/>
    <hyperlink ref="E79" location="A129185350C" display="A129185350C" xr:uid="{00000000-0004-0000-0000-000044000000}"/>
    <hyperlink ref="E80" location="A129185326C" display="A129185326C" xr:uid="{00000000-0004-0000-0000-000045000000}"/>
    <hyperlink ref="E81" location="A129185354L" display="A129185354L" xr:uid="{00000000-0004-0000-0000-000046000000}"/>
    <hyperlink ref="E82" location="A129185334C" display="A129185334C" xr:uid="{00000000-0004-0000-0000-000047000000}"/>
    <hyperlink ref="E83" location="A129185358W" display="A129185358W" xr:uid="{00000000-0004-0000-0000-000048000000}"/>
    <hyperlink ref="E84" location="A129184830W" display="A129184830W" xr:uid="{00000000-0004-0000-0000-000049000000}"/>
    <hyperlink ref="E85" location="A129184786X" display="A129184786X" xr:uid="{00000000-0004-0000-0000-00004A000000}"/>
    <hyperlink ref="E86" location="A129184834F" display="A129184834F" xr:uid="{00000000-0004-0000-0000-00004B000000}"/>
    <hyperlink ref="E87" location="A129184838R" display="A129184838R" xr:uid="{00000000-0004-0000-0000-00004C000000}"/>
    <hyperlink ref="E88" location="A129184790R" display="A129184790R" xr:uid="{00000000-0004-0000-0000-00004D000000}"/>
    <hyperlink ref="E89" location="A129184794X" display="A129184794X" xr:uid="{00000000-0004-0000-0000-00004E000000}"/>
    <hyperlink ref="E90" location="A129184814W" display="A129184814W" xr:uid="{00000000-0004-0000-0000-00004F000000}"/>
    <hyperlink ref="E91" location="A129184762F" display="A129184762F" xr:uid="{00000000-0004-0000-0000-000050000000}"/>
    <hyperlink ref="E92" location="A129184842F" display="A129184842F" xr:uid="{00000000-0004-0000-0000-000051000000}"/>
    <hyperlink ref="E93" location="A129184818F" display="A129184818F" xr:uid="{00000000-0004-0000-0000-000052000000}"/>
    <hyperlink ref="E94" location="A129184854R" display="A129184854R" xr:uid="{00000000-0004-0000-0000-000053000000}"/>
    <hyperlink ref="E95" location="A129184766R" display="A129184766R" xr:uid="{00000000-0004-0000-0000-000054000000}"/>
    <hyperlink ref="E96" location="A129184722L" display="A129184722L" xr:uid="{00000000-0004-0000-0000-000055000000}"/>
    <hyperlink ref="E97" location="A129184742W" display="A129184742W" xr:uid="{00000000-0004-0000-0000-000056000000}"/>
    <hyperlink ref="E98" location="A129184798J" display="A129184798J" xr:uid="{00000000-0004-0000-0000-000057000000}"/>
    <hyperlink ref="E99" location="A129184746F" display="A129184746F" xr:uid="{00000000-0004-0000-0000-000058000000}"/>
    <hyperlink ref="E100" location="A129184802L" display="A129184802L" xr:uid="{00000000-0004-0000-0000-000059000000}"/>
    <hyperlink ref="E101" location="A129184806W" display="A129184806W" xr:uid="{00000000-0004-0000-0000-00005A000000}"/>
    <hyperlink ref="E102" location="A129184858X" display="A129184858X" xr:uid="{00000000-0004-0000-0000-00005B000000}"/>
    <hyperlink ref="E103" location="A129184726W" display="A129184726W" xr:uid="{00000000-0004-0000-0000-00005C000000}"/>
    <hyperlink ref="E104" location="A129184846R" display="A129184846R" xr:uid="{00000000-0004-0000-0000-00005D000000}"/>
    <hyperlink ref="E105" location="A129184850F" display="A129184850F" xr:uid="{00000000-0004-0000-0000-00005E000000}"/>
    <hyperlink ref="E106" location="A129184730L" display="A129184730L" xr:uid="{00000000-0004-0000-0000-00005F000000}"/>
    <hyperlink ref="E107" location="A129184770F" display="A129184770F" xr:uid="{00000000-0004-0000-0000-000060000000}"/>
    <hyperlink ref="E108" location="A129184810L" display="A129184810L" xr:uid="{00000000-0004-0000-0000-000061000000}"/>
    <hyperlink ref="E109" location="A129184862R" display="A129184862R" xr:uid="{00000000-0004-0000-0000-000062000000}"/>
    <hyperlink ref="E110" location="A129184734W" display="A129184734W" xr:uid="{00000000-0004-0000-0000-000063000000}"/>
    <hyperlink ref="E111" location="A129184822W" display="A129184822W" xr:uid="{00000000-0004-0000-0000-000064000000}"/>
    <hyperlink ref="E112" location="A129184826F" display="A129184826F" xr:uid="{00000000-0004-0000-0000-000065000000}"/>
    <hyperlink ref="E113" location="A129184754F" display="A129184754F" xr:uid="{00000000-0004-0000-0000-000066000000}"/>
    <hyperlink ref="E114" location="A129184738F" display="A129184738F" xr:uid="{00000000-0004-0000-0000-000067000000}"/>
    <hyperlink ref="E115" location="A129184774R" display="A129184774R" xr:uid="{00000000-0004-0000-0000-000068000000}"/>
    <hyperlink ref="E116" location="A129184750W" display="A129184750W" xr:uid="{00000000-0004-0000-0000-000069000000}"/>
    <hyperlink ref="E117" location="A129184778X" display="A129184778X" xr:uid="{00000000-0004-0000-0000-00006A000000}"/>
    <hyperlink ref="E118" location="A129184758R" display="A129184758R" xr:uid="{00000000-0004-0000-0000-00006B000000}"/>
    <hyperlink ref="E119" location="A129184782R" display="A129184782R" xr:uid="{00000000-0004-0000-0000-00006C000000}"/>
    <hyperlink ref="E120" location="A129185550W" display="A129185550W" xr:uid="{00000000-0004-0000-0000-00006D000000}"/>
    <hyperlink ref="E121" location="A129185506L" display="A129185506L" xr:uid="{00000000-0004-0000-0000-00006E000000}"/>
    <hyperlink ref="E122" location="A129185554F" display="A129185554F" xr:uid="{00000000-0004-0000-0000-00006F000000}"/>
    <hyperlink ref="E123" location="A129185558R" display="A129185558R" xr:uid="{00000000-0004-0000-0000-000070000000}"/>
    <hyperlink ref="E124" location="A129185510C" display="A129185510C" xr:uid="{00000000-0004-0000-0000-000071000000}"/>
    <hyperlink ref="E125" location="A129185514L" display="A129185514L" xr:uid="{00000000-0004-0000-0000-000072000000}"/>
    <hyperlink ref="E126" location="A129185534W" display="A129185534W" xr:uid="{00000000-0004-0000-0000-000073000000}"/>
    <hyperlink ref="E127" location="A129185482F" display="A129185482F" xr:uid="{00000000-0004-0000-0000-000074000000}"/>
    <hyperlink ref="E128" location="A129185562F" display="A129185562F" xr:uid="{00000000-0004-0000-0000-000075000000}"/>
    <hyperlink ref="E129" location="A129185538F" display="A129185538F" xr:uid="{00000000-0004-0000-0000-000076000000}"/>
    <hyperlink ref="E130" location="A129185574R" display="A129185574R" xr:uid="{00000000-0004-0000-0000-000077000000}"/>
    <hyperlink ref="E131" location="A129185486R" display="A129185486R" xr:uid="{00000000-0004-0000-0000-000078000000}"/>
    <hyperlink ref="E132" location="A129185442L" display="A129185442L" xr:uid="{00000000-0004-0000-0000-000079000000}"/>
    <hyperlink ref="E133" location="A129185462W" display="A129185462W" xr:uid="{00000000-0004-0000-0000-00007A000000}"/>
    <hyperlink ref="E134" location="A129185518W" display="A129185518W" xr:uid="{00000000-0004-0000-0000-00007B000000}"/>
    <hyperlink ref="E135" location="A129185466F" display="A129185466F" xr:uid="{00000000-0004-0000-0000-00007C000000}"/>
    <hyperlink ref="E136" location="A129185522L" display="A129185522L" xr:uid="{00000000-0004-0000-0000-00007D000000}"/>
    <hyperlink ref="E137" location="A129185526W" display="A129185526W" xr:uid="{00000000-0004-0000-0000-00007E000000}"/>
    <hyperlink ref="E138" location="A129185578X" display="A129185578X" xr:uid="{00000000-0004-0000-0000-00007F000000}"/>
    <hyperlink ref="E139" location="A129185446W" display="A129185446W" xr:uid="{00000000-0004-0000-0000-000080000000}"/>
    <hyperlink ref="E140" location="A129185566R" display="A129185566R" xr:uid="{00000000-0004-0000-0000-000081000000}"/>
    <hyperlink ref="E141" location="A129185570F" display="A129185570F" xr:uid="{00000000-0004-0000-0000-000082000000}"/>
    <hyperlink ref="E142" location="A129185450L" display="A129185450L" xr:uid="{00000000-0004-0000-0000-000083000000}"/>
    <hyperlink ref="E143" location="A129185490F" display="A129185490F" xr:uid="{00000000-0004-0000-0000-000084000000}"/>
    <hyperlink ref="E144" location="A129185530L" display="A129185530L" xr:uid="{00000000-0004-0000-0000-000085000000}"/>
    <hyperlink ref="E145" location="A129185582R" display="A129185582R" xr:uid="{00000000-0004-0000-0000-000086000000}"/>
    <hyperlink ref="E146" location="A129185454W" display="A129185454W" xr:uid="{00000000-0004-0000-0000-000087000000}"/>
    <hyperlink ref="E147" location="A129185542W" display="A129185542W" xr:uid="{00000000-0004-0000-0000-000088000000}"/>
    <hyperlink ref="E148" location="A129185546F" display="A129185546F" xr:uid="{00000000-0004-0000-0000-000089000000}"/>
    <hyperlink ref="E149" location="A129185474F" display="A129185474F" xr:uid="{00000000-0004-0000-0000-00008A000000}"/>
    <hyperlink ref="E150" location="A129185458F" display="A129185458F" xr:uid="{00000000-0004-0000-0000-00008B000000}"/>
    <hyperlink ref="E151" location="A129185494R" display="A129185494R" xr:uid="{00000000-0004-0000-0000-00008C000000}"/>
    <hyperlink ref="E152" location="A129185470W" display="A129185470W" xr:uid="{00000000-0004-0000-0000-00008D000000}"/>
    <hyperlink ref="E153" location="A129185498X" display="A129185498X" xr:uid="{00000000-0004-0000-0000-00008E000000}"/>
    <hyperlink ref="E154" location="A129185478R" display="A129185478R" xr:uid="{00000000-0004-0000-0000-00008F000000}"/>
    <hyperlink ref="E155" location="A129185502C" display="A129185502C" xr:uid="{00000000-0004-0000-0000-000090000000}"/>
    <hyperlink ref="E156" location="A129185694J" display="A129185694J" xr:uid="{00000000-0004-0000-0000-000091000000}"/>
    <hyperlink ref="E157" location="A129185650F" display="A129185650F" xr:uid="{00000000-0004-0000-0000-000092000000}"/>
    <hyperlink ref="E158" location="A129185698T" display="A129185698T" xr:uid="{00000000-0004-0000-0000-000093000000}"/>
    <hyperlink ref="E159" location="A129185702W" display="A129185702W" xr:uid="{00000000-0004-0000-0000-000094000000}"/>
    <hyperlink ref="E160" location="A129185654R" display="A129185654R" xr:uid="{00000000-0004-0000-0000-000095000000}"/>
    <hyperlink ref="E161" location="A129185658X" display="A129185658X" xr:uid="{00000000-0004-0000-0000-000096000000}"/>
    <hyperlink ref="E162" location="A129185678J" display="A129185678J" xr:uid="{00000000-0004-0000-0000-000097000000}"/>
    <hyperlink ref="E163" location="A129185626F" display="A129185626F" xr:uid="{00000000-0004-0000-0000-000098000000}"/>
    <hyperlink ref="E164" location="A129185706F" display="A129185706F" xr:uid="{00000000-0004-0000-0000-000099000000}"/>
    <hyperlink ref="E165" location="A129185682X" display="A129185682X" xr:uid="{00000000-0004-0000-0000-00009A000000}"/>
    <hyperlink ref="E166" location="A129185718R" display="A129185718R" xr:uid="{00000000-0004-0000-0000-00009B000000}"/>
    <hyperlink ref="E167" location="A129185630W" display="A129185630W" xr:uid="{00000000-0004-0000-0000-00009C000000}"/>
    <hyperlink ref="E168" location="A129185586X" display="A129185586X" xr:uid="{00000000-0004-0000-0000-00009D000000}"/>
    <hyperlink ref="E169" location="A129185606W" display="A129185606W" xr:uid="{00000000-0004-0000-0000-00009E000000}"/>
    <hyperlink ref="E170" location="A129185662R" display="A129185662R" xr:uid="{00000000-0004-0000-0000-00009F000000}"/>
    <hyperlink ref="E171" location="A129185610L" display="A129185610L" xr:uid="{00000000-0004-0000-0000-0000A0000000}"/>
    <hyperlink ref="E172" location="A129185666X" display="A129185666X" xr:uid="{00000000-0004-0000-0000-0000A1000000}"/>
    <hyperlink ref="E173" location="A129185670R" display="A129185670R" xr:uid="{00000000-0004-0000-0000-0000A2000000}"/>
    <hyperlink ref="E174" location="A129185722F" display="A129185722F" xr:uid="{00000000-0004-0000-0000-0000A3000000}"/>
    <hyperlink ref="E175" location="A129185590R" display="A129185590R" xr:uid="{00000000-0004-0000-0000-0000A4000000}"/>
    <hyperlink ref="E176" location="A129185710W" display="A129185710W" xr:uid="{00000000-0004-0000-0000-0000A5000000}"/>
    <hyperlink ref="E177" location="A129185714F" display="A129185714F" xr:uid="{00000000-0004-0000-0000-0000A6000000}"/>
    <hyperlink ref="E178" location="A129185594X" display="A129185594X" xr:uid="{00000000-0004-0000-0000-0000A7000000}"/>
    <hyperlink ref="E179" location="A129185634F" display="A129185634F" xr:uid="{00000000-0004-0000-0000-0000A8000000}"/>
    <hyperlink ref="E180" location="A129185674X" display="A129185674X" xr:uid="{00000000-0004-0000-0000-0000A9000000}"/>
    <hyperlink ref="E181" location="A129185726R" display="A129185726R" xr:uid="{00000000-0004-0000-0000-0000AA000000}"/>
    <hyperlink ref="E182" location="A129185598J" display="A129185598J" xr:uid="{00000000-0004-0000-0000-0000AB000000}"/>
    <hyperlink ref="E183" location="A129185686J" display="A129185686J" xr:uid="{00000000-0004-0000-0000-0000AC000000}"/>
    <hyperlink ref="E184" location="A129185690X" display="A129185690X" xr:uid="{00000000-0004-0000-0000-0000AD000000}"/>
    <hyperlink ref="E185" location="A129185618F" display="A129185618F" xr:uid="{00000000-0004-0000-0000-0000AE000000}"/>
    <hyperlink ref="E186" location="A129185602L" display="A129185602L" xr:uid="{00000000-0004-0000-0000-0000AF000000}"/>
    <hyperlink ref="E187" location="A129185638R" display="A129185638R" xr:uid="{00000000-0004-0000-0000-0000B0000000}"/>
    <hyperlink ref="E188" location="A129185614W" display="A129185614W" xr:uid="{00000000-0004-0000-0000-0000B1000000}"/>
    <hyperlink ref="E189" location="A129185642F" display="A129185642F" xr:uid="{00000000-0004-0000-0000-0000B2000000}"/>
    <hyperlink ref="E190" location="A129185622W" display="A129185622W" xr:uid="{00000000-0004-0000-0000-0000B3000000}"/>
    <hyperlink ref="E191" location="A129185646R" display="A129185646R" xr:uid="{00000000-0004-0000-0000-0000B4000000}"/>
    <hyperlink ref="E192" location="A129184974J" display="A129184974J" xr:uid="{00000000-0004-0000-0000-0000B5000000}"/>
    <hyperlink ref="E193" location="A129184930F" display="A129184930F" xr:uid="{00000000-0004-0000-0000-0000B6000000}"/>
    <hyperlink ref="E194" location="A129184978T" display="A129184978T" xr:uid="{00000000-0004-0000-0000-0000B7000000}"/>
    <hyperlink ref="E195" location="A129184982J" display="A129184982J" xr:uid="{00000000-0004-0000-0000-0000B8000000}"/>
    <hyperlink ref="E196" location="A129184934R" display="A129184934R" xr:uid="{00000000-0004-0000-0000-0000B9000000}"/>
    <hyperlink ref="E197" location="A129184938X" display="A129184938X" xr:uid="{00000000-0004-0000-0000-0000BA000000}"/>
    <hyperlink ref="E198" location="A129184958J" display="A129184958J" xr:uid="{00000000-0004-0000-0000-0000BB000000}"/>
    <hyperlink ref="E199" location="A129184906F" display="A129184906F" xr:uid="{00000000-0004-0000-0000-0000BC000000}"/>
    <hyperlink ref="E200" location="A129184986T" display="A129184986T" xr:uid="{00000000-0004-0000-0000-0000BD000000}"/>
    <hyperlink ref="E201" location="A129184962X" display="A129184962X" xr:uid="{00000000-0004-0000-0000-0000BE000000}"/>
    <hyperlink ref="E202" location="A129184998A" display="A129184998A" xr:uid="{00000000-0004-0000-0000-0000BF000000}"/>
    <hyperlink ref="E203" location="A129184910W" display="A129184910W" xr:uid="{00000000-0004-0000-0000-0000C0000000}"/>
    <hyperlink ref="E204" location="A129184866X" display="A129184866X" xr:uid="{00000000-0004-0000-0000-0000C1000000}"/>
    <hyperlink ref="E205" location="A129184886J" display="A129184886J" xr:uid="{00000000-0004-0000-0000-0000C2000000}"/>
    <hyperlink ref="E206" location="A129184942R" display="A129184942R" xr:uid="{00000000-0004-0000-0000-0000C3000000}"/>
    <hyperlink ref="E207" location="A129184890X" display="A129184890X" xr:uid="{00000000-0004-0000-0000-0000C4000000}"/>
    <hyperlink ref="E208" location="A129184946X" display="A129184946X" xr:uid="{00000000-0004-0000-0000-0000C5000000}"/>
    <hyperlink ref="E209" location="A129184950R" display="A129184950R" xr:uid="{00000000-0004-0000-0000-0000C6000000}"/>
    <hyperlink ref="E210" location="A129185002J" display="A129185002J" xr:uid="{00000000-0004-0000-0000-0000C7000000}"/>
    <hyperlink ref="E211" location="A129184870R" display="A129184870R" xr:uid="{00000000-0004-0000-0000-0000C8000000}"/>
    <hyperlink ref="E212" location="A129184990J" display="A129184990J" xr:uid="{00000000-0004-0000-0000-0000C9000000}"/>
    <hyperlink ref="E213" location="A129184994T" display="A129184994T" xr:uid="{00000000-0004-0000-0000-0000CA000000}"/>
    <hyperlink ref="E214" location="A129184874X" display="A129184874X" xr:uid="{00000000-0004-0000-0000-0000CB000000}"/>
    <hyperlink ref="E215" location="A129184914F" display="A129184914F" xr:uid="{00000000-0004-0000-0000-0000CC000000}"/>
    <hyperlink ref="E216" location="A129184954X" display="A129184954X" xr:uid="{00000000-0004-0000-0000-0000CD000000}"/>
    <hyperlink ref="E217" location="A129185006T" display="A129185006T" xr:uid="{00000000-0004-0000-0000-0000CE000000}"/>
    <hyperlink ref="E218" location="A129184878J" display="A129184878J" xr:uid="{00000000-0004-0000-0000-0000CF000000}"/>
    <hyperlink ref="E219" location="A129184966J" display="A129184966J" xr:uid="{00000000-0004-0000-0000-0000D0000000}"/>
    <hyperlink ref="E220" location="A129184970X" display="A129184970X" xr:uid="{00000000-0004-0000-0000-0000D1000000}"/>
    <hyperlink ref="E221" location="A129184898T" display="A129184898T" xr:uid="{00000000-0004-0000-0000-0000D2000000}"/>
    <hyperlink ref="E222" location="A129184882X" display="A129184882X" xr:uid="{00000000-0004-0000-0000-0000D3000000}"/>
    <hyperlink ref="E223" location="A129184918R" display="A129184918R" xr:uid="{00000000-0004-0000-0000-0000D4000000}"/>
    <hyperlink ref="E224" location="A129184894J" display="A129184894J" xr:uid="{00000000-0004-0000-0000-0000D5000000}"/>
    <hyperlink ref="E225" location="A129184922F" display="A129184922F" xr:uid="{00000000-0004-0000-0000-0000D6000000}"/>
    <hyperlink ref="E226" location="A129184902W" display="A129184902W" xr:uid="{00000000-0004-0000-0000-0000D7000000}"/>
    <hyperlink ref="E227" location="A129184926R" display="A129184926R" xr:uid="{00000000-0004-0000-0000-0000D8000000}"/>
    <hyperlink ref="E228" location="A129185118K" display="A129185118K" xr:uid="{00000000-0004-0000-0000-0000D9000000}"/>
    <hyperlink ref="E229" location="A129185074V" display="A129185074V" xr:uid="{00000000-0004-0000-0000-0000DA000000}"/>
    <hyperlink ref="E230" location="A129185122A" display="A129185122A" xr:uid="{00000000-0004-0000-0000-0000DB000000}"/>
    <hyperlink ref="E231" location="A129185126K" display="A129185126K" xr:uid="{00000000-0004-0000-0000-0000DC000000}"/>
    <hyperlink ref="E232" location="A129185078C" display="A129185078C" xr:uid="{00000000-0004-0000-0000-0000DD000000}"/>
    <hyperlink ref="E233" location="A129185082V" display="A129185082V" xr:uid="{00000000-0004-0000-0000-0000DE000000}"/>
    <hyperlink ref="E234" location="A129185102T" display="A129185102T" xr:uid="{00000000-0004-0000-0000-0000DF000000}"/>
    <hyperlink ref="E235" location="A129185050A" display="A129185050A" xr:uid="{00000000-0004-0000-0000-0000E0000000}"/>
    <hyperlink ref="E236" location="A129185130A" display="A129185130A" xr:uid="{00000000-0004-0000-0000-0000E1000000}"/>
    <hyperlink ref="E237" location="A129185106A" display="A129185106A" xr:uid="{00000000-0004-0000-0000-0000E2000000}"/>
    <hyperlink ref="E238" location="A129185142K" display="A129185142K" xr:uid="{00000000-0004-0000-0000-0000E3000000}"/>
    <hyperlink ref="E239" location="A129185054K" display="A129185054K" xr:uid="{00000000-0004-0000-0000-0000E4000000}"/>
    <hyperlink ref="E240" location="A129185010J" display="A129185010J" xr:uid="{00000000-0004-0000-0000-0000E5000000}"/>
    <hyperlink ref="E241" location="A129185030T" display="A129185030T" xr:uid="{00000000-0004-0000-0000-0000E6000000}"/>
    <hyperlink ref="E242" location="A129185086C" display="A129185086C" xr:uid="{00000000-0004-0000-0000-0000E7000000}"/>
    <hyperlink ref="E243" location="A129185034A" display="A129185034A" xr:uid="{00000000-0004-0000-0000-0000E8000000}"/>
    <hyperlink ref="E244" location="A129185090V" display="A129185090V" xr:uid="{00000000-0004-0000-0000-0000E9000000}"/>
    <hyperlink ref="E245" location="A129185094C" display="A129185094C" xr:uid="{00000000-0004-0000-0000-0000EA000000}"/>
    <hyperlink ref="E246" location="A129185146V" display="A129185146V" xr:uid="{00000000-0004-0000-0000-0000EB000000}"/>
    <hyperlink ref="E247" location="A129185014T" display="A129185014T" xr:uid="{00000000-0004-0000-0000-0000EC000000}"/>
    <hyperlink ref="E248" location="A129185134K" display="A129185134K" xr:uid="{00000000-0004-0000-0000-0000ED000000}"/>
    <hyperlink ref="E249" location="A129185138V" display="A129185138V" xr:uid="{00000000-0004-0000-0000-0000EE000000}"/>
    <hyperlink ref="E250" location="A129185018A" display="A129185018A" xr:uid="{00000000-0004-0000-0000-0000EF000000}"/>
    <hyperlink ref="E251" location="A129185058V" display="A129185058V" xr:uid="{00000000-0004-0000-0000-0000F0000000}"/>
    <hyperlink ref="E252" location="A129185098L" display="A129185098L" xr:uid="{00000000-0004-0000-0000-0000F1000000}"/>
    <hyperlink ref="E253" location="A129185150K" display="A129185150K" xr:uid="{00000000-0004-0000-0000-0000F2000000}"/>
    <hyperlink ref="E254" location="A129185022T" display="A129185022T" xr:uid="{00000000-0004-0000-0000-0000F3000000}"/>
    <hyperlink ref="E255" location="A129185110T" display="A129185110T" xr:uid="{00000000-0004-0000-0000-0000F4000000}"/>
    <hyperlink ref="E256" location="A129185114A" display="A129185114A" xr:uid="{00000000-0004-0000-0000-0000F5000000}"/>
    <hyperlink ref="E257" location="A129185042A" display="A129185042A" xr:uid="{00000000-0004-0000-0000-0000F6000000}"/>
    <hyperlink ref="E258" location="A129185026A" display="A129185026A" xr:uid="{00000000-0004-0000-0000-0000F7000000}"/>
    <hyperlink ref="E259" location="A129185062K" display="A129185062K" xr:uid="{00000000-0004-0000-0000-0000F8000000}"/>
    <hyperlink ref="E260" location="A129185038K" display="A129185038K" xr:uid="{00000000-0004-0000-0000-0000F9000000}"/>
    <hyperlink ref="E261" location="A129185066V" display="A129185066V" xr:uid="{00000000-0004-0000-0000-0000FA000000}"/>
    <hyperlink ref="E262" location="A129185046K" display="A129185046K" xr:uid="{00000000-0004-0000-0000-0000FB000000}"/>
    <hyperlink ref="E263" location="A129185070K" display="A129185070K" xr:uid="{00000000-0004-0000-0000-0000FC000000}"/>
    <hyperlink ref="E264" location="A129185262C" display="A129185262C" xr:uid="{00000000-0004-0000-0000-0000FD000000}"/>
    <hyperlink ref="E265" location="A129185218V" display="A129185218V" xr:uid="{00000000-0004-0000-0000-0000FE000000}"/>
    <hyperlink ref="E266" location="A129185266L" display="A129185266L" xr:uid="{00000000-0004-0000-0000-0000FF000000}"/>
    <hyperlink ref="E267" location="A129185270C" display="A129185270C" xr:uid="{00000000-0004-0000-0000-000000010000}"/>
    <hyperlink ref="E268" location="A129185222K" display="A129185222K" xr:uid="{00000000-0004-0000-0000-000001010000}"/>
    <hyperlink ref="E269" location="A129185226V" display="A129185226V" xr:uid="{00000000-0004-0000-0000-000002010000}"/>
    <hyperlink ref="E270" location="A129185246C" display="A129185246C" xr:uid="{00000000-0004-0000-0000-000003010000}"/>
    <hyperlink ref="E271" location="A129185194L" display="A129185194L" xr:uid="{00000000-0004-0000-0000-000004010000}"/>
    <hyperlink ref="E272" location="A129185274L" display="A129185274L" xr:uid="{00000000-0004-0000-0000-000005010000}"/>
    <hyperlink ref="E273" location="A129185250V" display="A129185250V" xr:uid="{00000000-0004-0000-0000-000006010000}"/>
    <hyperlink ref="E274" location="A129185286W" display="A129185286W" xr:uid="{00000000-0004-0000-0000-000007010000}"/>
    <hyperlink ref="E275" location="A129185198W" display="A129185198W" xr:uid="{00000000-0004-0000-0000-000008010000}"/>
    <hyperlink ref="E276" location="A129185154V" display="A129185154V" xr:uid="{00000000-0004-0000-0000-000009010000}"/>
    <hyperlink ref="E277" location="A129185174C" display="A129185174C" xr:uid="{00000000-0004-0000-0000-00000A010000}"/>
    <hyperlink ref="E278" location="A129185230K" display="A129185230K" xr:uid="{00000000-0004-0000-0000-00000B010000}"/>
    <hyperlink ref="E279" location="A129185178L" display="A129185178L" xr:uid="{00000000-0004-0000-0000-00000C010000}"/>
    <hyperlink ref="E280" location="A129185234V" display="A129185234V" xr:uid="{00000000-0004-0000-0000-00000D010000}"/>
    <hyperlink ref="E281" location="A129185238C" display="A129185238C" xr:uid="{00000000-0004-0000-0000-00000E010000}"/>
    <hyperlink ref="E282" location="A129185290L" display="A129185290L" xr:uid="{00000000-0004-0000-0000-00000F010000}"/>
    <hyperlink ref="E283" location="A129185158C" display="A129185158C" xr:uid="{00000000-0004-0000-0000-000010010000}"/>
    <hyperlink ref="E284" location="A129185278W" display="A129185278W" xr:uid="{00000000-0004-0000-0000-000011010000}"/>
    <hyperlink ref="E285" location="A129185282L" display="A129185282L" xr:uid="{00000000-0004-0000-0000-000012010000}"/>
    <hyperlink ref="E286" location="A129185162V" display="A129185162V" xr:uid="{00000000-0004-0000-0000-000013010000}"/>
    <hyperlink ref="E287" location="A129185202A" display="A129185202A" xr:uid="{00000000-0004-0000-0000-000014010000}"/>
    <hyperlink ref="E288" location="A129185242V" display="A129185242V" xr:uid="{00000000-0004-0000-0000-000015010000}"/>
    <hyperlink ref="E289" location="A129185294W" display="A129185294W" xr:uid="{00000000-0004-0000-0000-000016010000}"/>
    <hyperlink ref="E290" location="A129185166C" display="A129185166C" xr:uid="{00000000-0004-0000-0000-000017010000}"/>
    <hyperlink ref="E291" location="A129185254C" display="A129185254C" xr:uid="{00000000-0004-0000-0000-000018010000}"/>
    <hyperlink ref="E292" location="A129185258L" display="A129185258L" xr:uid="{00000000-0004-0000-0000-000019010000}"/>
    <hyperlink ref="E293" location="A129185186L" display="A129185186L" xr:uid="{00000000-0004-0000-0000-00001A010000}"/>
    <hyperlink ref="E294" location="A129185170V" display="A129185170V" xr:uid="{00000000-0004-0000-0000-00001B010000}"/>
    <hyperlink ref="E295" location="A129185206K" display="A129185206K" xr:uid="{00000000-0004-0000-0000-00001C010000}"/>
    <hyperlink ref="E296" location="A129185182C" display="A129185182C" xr:uid="{00000000-0004-0000-0000-00001D010000}"/>
    <hyperlink ref="E297" location="A129185210A" display="A129185210A" xr:uid="{00000000-0004-0000-0000-00001E010000}"/>
    <hyperlink ref="E298" location="A129185190C" display="A129185190C" xr:uid="{00000000-0004-0000-0000-00001F010000}"/>
    <hyperlink ref="E299" location="A129185214K" display="A129185214K" xr:uid="{00000000-0004-0000-0000-000020010000}"/>
    <hyperlink ref="E300" location="A129184686R" display="A129184686R" xr:uid="{00000000-0004-0000-0000-000021010000}"/>
    <hyperlink ref="E301" location="A129184642L" display="A129184642L" xr:uid="{00000000-0004-0000-0000-000022010000}"/>
    <hyperlink ref="E302" location="A129184690F" display="A129184690F" xr:uid="{00000000-0004-0000-0000-000023010000}"/>
    <hyperlink ref="E303" location="A129184694R" display="A129184694R" xr:uid="{00000000-0004-0000-0000-000024010000}"/>
    <hyperlink ref="E304" location="A129184646W" display="A129184646W" xr:uid="{00000000-0004-0000-0000-000025010000}"/>
    <hyperlink ref="E305" location="A129184650L" display="A129184650L" xr:uid="{00000000-0004-0000-0000-000026010000}"/>
    <hyperlink ref="E306" location="A129184670W" display="A129184670W" xr:uid="{00000000-0004-0000-0000-000027010000}"/>
    <hyperlink ref="E307" location="A129184618L" display="A129184618L" xr:uid="{00000000-0004-0000-0000-000028010000}"/>
    <hyperlink ref="E308" location="A129184698X" display="A129184698X" xr:uid="{00000000-0004-0000-0000-000029010000}"/>
    <hyperlink ref="E309" location="A129184674F" display="A129184674F" xr:uid="{00000000-0004-0000-0000-00002A010000}"/>
    <hyperlink ref="E310" location="A129184710C" display="A129184710C" xr:uid="{00000000-0004-0000-0000-00002B010000}"/>
    <hyperlink ref="E311" location="A129184622C" display="A129184622C" xr:uid="{00000000-0004-0000-0000-00002C010000}"/>
    <hyperlink ref="E312" location="A129184578F" display="A129184578F" xr:uid="{00000000-0004-0000-0000-00002D010000}"/>
    <hyperlink ref="E313" location="A129184598R" display="A129184598R" xr:uid="{00000000-0004-0000-0000-00002E010000}"/>
    <hyperlink ref="E314" location="A129184654W" display="A129184654W" xr:uid="{00000000-0004-0000-0000-00002F010000}"/>
    <hyperlink ref="E315" location="A129184602V" display="A129184602V" xr:uid="{00000000-0004-0000-0000-000030010000}"/>
    <hyperlink ref="E316" location="A129184658F" display="A129184658F" xr:uid="{00000000-0004-0000-0000-000031010000}"/>
    <hyperlink ref="E317" location="A129184662W" display="A129184662W" xr:uid="{00000000-0004-0000-0000-000032010000}"/>
    <hyperlink ref="E318" location="A129184714L" display="A129184714L" xr:uid="{00000000-0004-0000-0000-000033010000}"/>
    <hyperlink ref="E319" location="A129184582W" display="A129184582W" xr:uid="{00000000-0004-0000-0000-000034010000}"/>
    <hyperlink ref="E320" location="A129184702C" display="A129184702C" xr:uid="{00000000-0004-0000-0000-000035010000}"/>
    <hyperlink ref="E321" location="A129184706L" display="A129184706L" xr:uid="{00000000-0004-0000-0000-000036010000}"/>
    <hyperlink ref="E322" location="A129184586F" display="A129184586F" xr:uid="{00000000-0004-0000-0000-000037010000}"/>
    <hyperlink ref="E323" location="A129184626L" display="A129184626L" xr:uid="{00000000-0004-0000-0000-000038010000}"/>
    <hyperlink ref="E324" location="A129184666F" display="A129184666F" xr:uid="{00000000-0004-0000-0000-000039010000}"/>
    <hyperlink ref="E325" location="A129184718W" display="A129184718W" xr:uid="{00000000-0004-0000-0000-00003A010000}"/>
    <hyperlink ref="E326" location="A129184590W" display="A129184590W" xr:uid="{00000000-0004-0000-0000-00003B010000}"/>
    <hyperlink ref="E327" location="A129184678R" display="A129184678R" xr:uid="{00000000-0004-0000-0000-00003C010000}"/>
    <hyperlink ref="E328" location="A129184682F" display="A129184682F" xr:uid="{00000000-0004-0000-0000-00003D010000}"/>
    <hyperlink ref="E329" location="A129184610V" display="A129184610V" xr:uid="{00000000-0004-0000-0000-00003E010000}"/>
    <hyperlink ref="E330" location="A129184594F" display="A129184594F" xr:uid="{00000000-0004-0000-0000-00003F010000}"/>
    <hyperlink ref="E331" location="A129184630C" display="A129184630C" xr:uid="{00000000-0004-0000-0000-000040010000}"/>
    <hyperlink ref="E332" location="A129184606C" display="A129184606C" xr:uid="{00000000-0004-0000-0000-000041010000}"/>
    <hyperlink ref="E333" location="A129184634L" display="A129184634L" xr:uid="{00000000-0004-0000-0000-000042010000}"/>
    <hyperlink ref="E334" location="A129184614C" display="A129184614C" xr:uid="{00000000-0004-0000-0000-000043010000}"/>
    <hyperlink ref="E335" location="A129184638W" display="A129184638W" xr:uid="{00000000-0004-0000-0000-000044010000}"/>
  </hyperlink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72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2" sqref="B12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262</v>
      </c>
      <c r="C5" s="8" t="s">
        <v>262</v>
      </c>
      <c r="D5" s="8" t="s">
        <v>262</v>
      </c>
      <c r="E5" s="8" t="s">
        <v>262</v>
      </c>
      <c r="F5" s="8" t="s">
        <v>262</v>
      </c>
      <c r="G5" s="8" t="s">
        <v>262</v>
      </c>
      <c r="H5" s="8" t="s">
        <v>262</v>
      </c>
      <c r="I5" s="8" t="s">
        <v>262</v>
      </c>
      <c r="J5" s="8" t="s">
        <v>262</v>
      </c>
      <c r="K5" s="8" t="s">
        <v>262</v>
      </c>
      <c r="L5" s="8" t="s">
        <v>262</v>
      </c>
      <c r="M5" s="8" t="s">
        <v>262</v>
      </c>
      <c r="N5" s="8" t="s">
        <v>262</v>
      </c>
      <c r="O5" s="8" t="s">
        <v>262</v>
      </c>
      <c r="P5" s="8" t="s">
        <v>262</v>
      </c>
      <c r="Q5" s="8" t="s">
        <v>262</v>
      </c>
      <c r="R5" s="8" t="s">
        <v>262</v>
      </c>
      <c r="S5" s="8" t="s">
        <v>262</v>
      </c>
      <c r="T5" s="8" t="s">
        <v>262</v>
      </c>
      <c r="U5" s="8" t="s">
        <v>262</v>
      </c>
      <c r="V5" s="8" t="s">
        <v>262</v>
      </c>
      <c r="W5" s="8" t="s">
        <v>262</v>
      </c>
      <c r="X5" s="8" t="s">
        <v>262</v>
      </c>
      <c r="Y5" s="8" t="s">
        <v>262</v>
      </c>
      <c r="Z5" s="8" t="s">
        <v>262</v>
      </c>
      <c r="AA5" s="8" t="s">
        <v>262</v>
      </c>
      <c r="AB5" s="8" t="s">
        <v>262</v>
      </c>
      <c r="AC5" s="8" t="s">
        <v>262</v>
      </c>
      <c r="AD5" s="8" t="s">
        <v>262</v>
      </c>
      <c r="AE5" s="8" t="s">
        <v>262</v>
      </c>
      <c r="AF5" s="8" t="s">
        <v>262</v>
      </c>
      <c r="AG5" s="8" t="s">
        <v>262</v>
      </c>
      <c r="AH5" s="8" t="s">
        <v>262</v>
      </c>
      <c r="AI5" s="8" t="s">
        <v>262</v>
      </c>
      <c r="AJ5" s="8" t="s">
        <v>262</v>
      </c>
      <c r="AK5" s="8" t="s">
        <v>262</v>
      </c>
      <c r="AL5" s="8" t="s">
        <v>262</v>
      </c>
      <c r="AM5" s="8" t="s">
        <v>262</v>
      </c>
      <c r="AN5" s="8" t="s">
        <v>262</v>
      </c>
      <c r="AO5" s="8" t="s">
        <v>262</v>
      </c>
      <c r="AP5" s="8" t="s">
        <v>262</v>
      </c>
      <c r="AQ5" s="8" t="s">
        <v>262</v>
      </c>
      <c r="AR5" s="8" t="s">
        <v>262</v>
      </c>
      <c r="AS5" s="8" t="s">
        <v>262</v>
      </c>
      <c r="AT5" s="8" t="s">
        <v>262</v>
      </c>
      <c r="AU5" s="8" t="s">
        <v>262</v>
      </c>
      <c r="AV5" s="8" t="s">
        <v>262</v>
      </c>
      <c r="AW5" s="8" t="s">
        <v>262</v>
      </c>
      <c r="AX5" s="8" t="s">
        <v>262</v>
      </c>
      <c r="AY5" s="8" t="s">
        <v>262</v>
      </c>
      <c r="AZ5" s="8" t="s">
        <v>262</v>
      </c>
      <c r="BA5" s="8" t="s">
        <v>262</v>
      </c>
      <c r="BB5" s="8" t="s">
        <v>262</v>
      </c>
      <c r="BC5" s="8" t="s">
        <v>262</v>
      </c>
      <c r="BD5" s="8" t="s">
        <v>262</v>
      </c>
      <c r="BE5" s="8" t="s">
        <v>262</v>
      </c>
      <c r="BF5" s="8" t="s">
        <v>262</v>
      </c>
      <c r="BG5" s="8" t="s">
        <v>262</v>
      </c>
      <c r="BH5" s="8" t="s">
        <v>262</v>
      </c>
      <c r="BI5" s="8" t="s">
        <v>262</v>
      </c>
      <c r="BJ5" s="8" t="s">
        <v>262</v>
      </c>
      <c r="BK5" s="8" t="s">
        <v>262</v>
      </c>
      <c r="BL5" s="8" t="s">
        <v>262</v>
      </c>
      <c r="BM5" s="8" t="s">
        <v>262</v>
      </c>
      <c r="BN5" s="8" t="s">
        <v>262</v>
      </c>
      <c r="BO5" s="8" t="s">
        <v>262</v>
      </c>
      <c r="BP5" s="8" t="s">
        <v>262</v>
      </c>
      <c r="BQ5" s="8" t="s">
        <v>262</v>
      </c>
      <c r="BR5" s="8" t="s">
        <v>262</v>
      </c>
      <c r="BS5" s="8" t="s">
        <v>262</v>
      </c>
      <c r="BT5" s="8" t="s">
        <v>262</v>
      </c>
      <c r="BU5" s="8" t="s">
        <v>262</v>
      </c>
      <c r="BV5" s="8" t="s">
        <v>262</v>
      </c>
      <c r="BW5" s="8" t="s">
        <v>262</v>
      </c>
      <c r="BX5" s="8" t="s">
        <v>262</v>
      </c>
      <c r="BY5" s="8" t="s">
        <v>262</v>
      </c>
      <c r="BZ5" s="8" t="s">
        <v>262</v>
      </c>
      <c r="CA5" s="8" t="s">
        <v>262</v>
      </c>
      <c r="CB5" s="8" t="s">
        <v>262</v>
      </c>
      <c r="CC5" s="8" t="s">
        <v>262</v>
      </c>
      <c r="CD5" s="8" t="s">
        <v>262</v>
      </c>
      <c r="CE5" s="8" t="s">
        <v>262</v>
      </c>
      <c r="CF5" s="8" t="s">
        <v>262</v>
      </c>
      <c r="CG5" s="8" t="s">
        <v>262</v>
      </c>
      <c r="CH5" s="8" t="s">
        <v>262</v>
      </c>
      <c r="CI5" s="8" t="s">
        <v>262</v>
      </c>
      <c r="CJ5" s="8" t="s">
        <v>262</v>
      </c>
      <c r="CK5" s="8" t="s">
        <v>262</v>
      </c>
      <c r="CL5" s="8" t="s">
        <v>262</v>
      </c>
      <c r="CM5" s="8" t="s">
        <v>262</v>
      </c>
      <c r="CN5" s="8" t="s">
        <v>262</v>
      </c>
      <c r="CO5" s="8" t="s">
        <v>262</v>
      </c>
      <c r="CP5" s="8" t="s">
        <v>262</v>
      </c>
      <c r="CQ5" s="8" t="s">
        <v>262</v>
      </c>
      <c r="CR5" s="8" t="s">
        <v>262</v>
      </c>
      <c r="CS5" s="8" t="s">
        <v>262</v>
      </c>
      <c r="CT5" s="8" t="s">
        <v>262</v>
      </c>
      <c r="CU5" s="8" t="s">
        <v>262</v>
      </c>
      <c r="CV5" s="8" t="s">
        <v>262</v>
      </c>
      <c r="CW5" s="8" t="s">
        <v>262</v>
      </c>
      <c r="CX5" s="8" t="s">
        <v>262</v>
      </c>
      <c r="CY5" s="8" t="s">
        <v>262</v>
      </c>
      <c r="CZ5" s="8" t="s">
        <v>262</v>
      </c>
      <c r="DA5" s="8" t="s">
        <v>262</v>
      </c>
      <c r="DB5" s="8" t="s">
        <v>262</v>
      </c>
      <c r="DC5" s="8" t="s">
        <v>262</v>
      </c>
      <c r="DD5" s="8" t="s">
        <v>262</v>
      </c>
      <c r="DE5" s="8" t="s">
        <v>262</v>
      </c>
      <c r="DF5" s="8" t="s">
        <v>262</v>
      </c>
      <c r="DG5" s="8" t="s">
        <v>262</v>
      </c>
      <c r="DH5" s="8" t="s">
        <v>262</v>
      </c>
      <c r="DI5" s="8" t="s">
        <v>262</v>
      </c>
      <c r="DJ5" s="8" t="s">
        <v>262</v>
      </c>
      <c r="DK5" s="8" t="s">
        <v>262</v>
      </c>
      <c r="DL5" s="8" t="s">
        <v>262</v>
      </c>
      <c r="DM5" s="8" t="s">
        <v>262</v>
      </c>
      <c r="DN5" s="8" t="s">
        <v>262</v>
      </c>
      <c r="DO5" s="8" t="s">
        <v>262</v>
      </c>
      <c r="DP5" s="8" t="s">
        <v>262</v>
      </c>
      <c r="DQ5" s="8" t="s">
        <v>262</v>
      </c>
      <c r="DR5" s="8" t="s">
        <v>262</v>
      </c>
      <c r="DS5" s="8" t="s">
        <v>262</v>
      </c>
      <c r="DT5" s="8" t="s">
        <v>262</v>
      </c>
      <c r="DU5" s="8" t="s">
        <v>262</v>
      </c>
      <c r="DV5" s="8" t="s">
        <v>262</v>
      </c>
      <c r="DW5" s="8" t="s">
        <v>262</v>
      </c>
      <c r="DX5" s="8" t="s">
        <v>262</v>
      </c>
      <c r="DY5" s="8" t="s">
        <v>262</v>
      </c>
      <c r="DZ5" s="8" t="s">
        <v>262</v>
      </c>
      <c r="EA5" s="8" t="s">
        <v>262</v>
      </c>
      <c r="EB5" s="8" t="s">
        <v>262</v>
      </c>
      <c r="EC5" s="8" t="s">
        <v>262</v>
      </c>
      <c r="ED5" s="8" t="s">
        <v>262</v>
      </c>
      <c r="EE5" s="8" t="s">
        <v>262</v>
      </c>
      <c r="EF5" s="8" t="s">
        <v>262</v>
      </c>
      <c r="EG5" s="8" t="s">
        <v>262</v>
      </c>
      <c r="EH5" s="8" t="s">
        <v>262</v>
      </c>
      <c r="EI5" s="8" t="s">
        <v>262</v>
      </c>
      <c r="EJ5" s="8" t="s">
        <v>262</v>
      </c>
      <c r="EK5" s="8" t="s">
        <v>262</v>
      </c>
      <c r="EL5" s="8" t="s">
        <v>262</v>
      </c>
      <c r="EM5" s="8" t="s">
        <v>262</v>
      </c>
      <c r="EN5" s="8" t="s">
        <v>262</v>
      </c>
      <c r="EO5" s="8" t="s">
        <v>262</v>
      </c>
      <c r="EP5" s="8" t="s">
        <v>262</v>
      </c>
      <c r="EQ5" s="8" t="s">
        <v>262</v>
      </c>
      <c r="ER5" s="8" t="s">
        <v>262</v>
      </c>
      <c r="ES5" s="8" t="s">
        <v>262</v>
      </c>
      <c r="ET5" s="8" t="s">
        <v>262</v>
      </c>
      <c r="EU5" s="8" t="s">
        <v>262</v>
      </c>
      <c r="EV5" s="8" t="s">
        <v>262</v>
      </c>
      <c r="EW5" s="8" t="s">
        <v>262</v>
      </c>
      <c r="EX5" s="8" t="s">
        <v>262</v>
      </c>
      <c r="EY5" s="8" t="s">
        <v>262</v>
      </c>
      <c r="EZ5" s="8" t="s">
        <v>262</v>
      </c>
      <c r="FA5" s="8" t="s">
        <v>262</v>
      </c>
      <c r="FB5" s="8" t="s">
        <v>262</v>
      </c>
      <c r="FC5" s="8" t="s">
        <v>262</v>
      </c>
      <c r="FD5" s="8" t="s">
        <v>262</v>
      </c>
      <c r="FE5" s="8" t="s">
        <v>262</v>
      </c>
      <c r="FF5" s="8" t="s">
        <v>262</v>
      </c>
      <c r="FG5" s="8" t="s">
        <v>262</v>
      </c>
      <c r="FH5" s="8" t="s">
        <v>262</v>
      </c>
      <c r="FI5" s="8" t="s">
        <v>262</v>
      </c>
      <c r="FJ5" s="8" t="s">
        <v>262</v>
      </c>
      <c r="FK5" s="8" t="s">
        <v>262</v>
      </c>
      <c r="FL5" s="8" t="s">
        <v>262</v>
      </c>
      <c r="FM5" s="8" t="s">
        <v>262</v>
      </c>
      <c r="FN5" s="8" t="s">
        <v>262</v>
      </c>
      <c r="FO5" s="8" t="s">
        <v>262</v>
      </c>
      <c r="FP5" s="8" t="s">
        <v>262</v>
      </c>
      <c r="FQ5" s="8" t="s">
        <v>262</v>
      </c>
      <c r="FR5" s="8" t="s">
        <v>262</v>
      </c>
      <c r="FS5" s="8" t="s">
        <v>262</v>
      </c>
      <c r="FT5" s="8" t="s">
        <v>262</v>
      </c>
      <c r="FU5" s="8" t="s">
        <v>262</v>
      </c>
      <c r="FV5" s="8" t="s">
        <v>262</v>
      </c>
      <c r="FW5" s="8" t="s">
        <v>262</v>
      </c>
      <c r="FX5" s="8" t="s">
        <v>262</v>
      </c>
      <c r="FY5" s="8" t="s">
        <v>262</v>
      </c>
      <c r="FZ5" s="8" t="s">
        <v>262</v>
      </c>
      <c r="GA5" s="8" t="s">
        <v>262</v>
      </c>
      <c r="GB5" s="8" t="s">
        <v>262</v>
      </c>
      <c r="GC5" s="8" t="s">
        <v>262</v>
      </c>
      <c r="GD5" s="8" t="s">
        <v>262</v>
      </c>
      <c r="GE5" s="8" t="s">
        <v>262</v>
      </c>
      <c r="GF5" s="8" t="s">
        <v>262</v>
      </c>
      <c r="GG5" s="8" t="s">
        <v>262</v>
      </c>
      <c r="GH5" s="8" t="s">
        <v>262</v>
      </c>
      <c r="GI5" s="8" t="s">
        <v>262</v>
      </c>
      <c r="GJ5" s="8" t="s">
        <v>262</v>
      </c>
      <c r="GK5" s="8" t="s">
        <v>262</v>
      </c>
      <c r="GL5" s="8" t="s">
        <v>262</v>
      </c>
      <c r="GM5" s="8" t="s">
        <v>262</v>
      </c>
      <c r="GN5" s="8" t="s">
        <v>262</v>
      </c>
      <c r="GO5" s="8" t="s">
        <v>262</v>
      </c>
      <c r="GP5" s="8" t="s">
        <v>262</v>
      </c>
      <c r="GQ5" s="8" t="s">
        <v>262</v>
      </c>
      <c r="GR5" s="8" t="s">
        <v>262</v>
      </c>
      <c r="GS5" s="8" t="s">
        <v>262</v>
      </c>
      <c r="GT5" s="8" t="s">
        <v>262</v>
      </c>
      <c r="GU5" s="8" t="s">
        <v>262</v>
      </c>
      <c r="GV5" s="8" t="s">
        <v>262</v>
      </c>
      <c r="GW5" s="8" t="s">
        <v>262</v>
      </c>
      <c r="GX5" s="8" t="s">
        <v>262</v>
      </c>
      <c r="GY5" s="8" t="s">
        <v>262</v>
      </c>
      <c r="GZ5" s="8" t="s">
        <v>262</v>
      </c>
      <c r="HA5" s="8" t="s">
        <v>262</v>
      </c>
      <c r="HB5" s="8" t="s">
        <v>262</v>
      </c>
      <c r="HC5" s="8" t="s">
        <v>262</v>
      </c>
      <c r="HD5" s="8" t="s">
        <v>262</v>
      </c>
      <c r="HE5" s="8" t="s">
        <v>262</v>
      </c>
      <c r="HF5" s="8" t="s">
        <v>262</v>
      </c>
      <c r="HG5" s="8" t="s">
        <v>262</v>
      </c>
      <c r="HH5" s="8" t="s">
        <v>262</v>
      </c>
      <c r="HI5" s="8" t="s">
        <v>262</v>
      </c>
      <c r="HJ5" s="8" t="s">
        <v>262</v>
      </c>
      <c r="HK5" s="8" t="s">
        <v>262</v>
      </c>
      <c r="HL5" s="8" t="s">
        <v>262</v>
      </c>
      <c r="HM5" s="8" t="s">
        <v>262</v>
      </c>
      <c r="HN5" s="8" t="s">
        <v>262</v>
      </c>
      <c r="HO5" s="8" t="s">
        <v>262</v>
      </c>
      <c r="HP5" s="8" t="s">
        <v>262</v>
      </c>
      <c r="HQ5" s="8" t="s">
        <v>262</v>
      </c>
      <c r="HR5" s="8" t="s">
        <v>262</v>
      </c>
      <c r="HS5" s="8" t="s">
        <v>262</v>
      </c>
      <c r="HT5" s="8" t="s">
        <v>262</v>
      </c>
      <c r="HU5" s="8" t="s">
        <v>262</v>
      </c>
      <c r="HV5" s="8" t="s">
        <v>262</v>
      </c>
      <c r="HW5" s="8" t="s">
        <v>262</v>
      </c>
      <c r="HX5" s="8" t="s">
        <v>262</v>
      </c>
      <c r="HY5" s="8" t="s">
        <v>262</v>
      </c>
      <c r="HZ5" s="8" t="s">
        <v>262</v>
      </c>
      <c r="IA5" s="8" t="s">
        <v>262</v>
      </c>
      <c r="IB5" s="8" t="s">
        <v>262</v>
      </c>
      <c r="IC5" s="8" t="s">
        <v>262</v>
      </c>
      <c r="ID5" s="8" t="s">
        <v>262</v>
      </c>
      <c r="IE5" s="8" t="s">
        <v>262</v>
      </c>
      <c r="IF5" s="8" t="s">
        <v>262</v>
      </c>
      <c r="IG5" s="8" t="s">
        <v>262</v>
      </c>
      <c r="IH5" s="8" t="s">
        <v>262</v>
      </c>
      <c r="II5" s="8" t="s">
        <v>262</v>
      </c>
      <c r="IJ5" s="8" t="s">
        <v>262</v>
      </c>
      <c r="IK5" s="8" t="s">
        <v>262</v>
      </c>
      <c r="IL5" s="8" t="s">
        <v>262</v>
      </c>
      <c r="IM5" s="8" t="s">
        <v>262</v>
      </c>
      <c r="IN5" s="8" t="s">
        <v>262</v>
      </c>
      <c r="IO5" s="8" t="s">
        <v>262</v>
      </c>
      <c r="IP5" s="8" t="s">
        <v>262</v>
      </c>
      <c r="IQ5" s="8" t="s">
        <v>262</v>
      </c>
    </row>
    <row r="6" spans="1:251">
      <c r="A6" s="4" t="s">
        <v>254</v>
      </c>
      <c r="B6" s="8" t="s">
        <v>674</v>
      </c>
      <c r="C6" s="8" t="s">
        <v>673</v>
      </c>
      <c r="D6" s="8" t="s">
        <v>673</v>
      </c>
      <c r="E6" s="8" t="s">
        <v>672</v>
      </c>
      <c r="F6" s="8" t="s">
        <v>672</v>
      </c>
      <c r="G6" s="8" t="s">
        <v>673</v>
      </c>
      <c r="H6" s="8" t="s">
        <v>672</v>
      </c>
      <c r="I6" s="8" t="s">
        <v>672</v>
      </c>
      <c r="J6" s="8" t="s">
        <v>672</v>
      </c>
      <c r="K6" s="8" t="s">
        <v>672</v>
      </c>
      <c r="L6" s="8" t="s">
        <v>672</v>
      </c>
      <c r="M6" s="8" t="s">
        <v>672</v>
      </c>
      <c r="N6" s="8" t="s">
        <v>674</v>
      </c>
      <c r="O6" s="8" t="s">
        <v>673</v>
      </c>
      <c r="P6" s="8" t="s">
        <v>673</v>
      </c>
      <c r="Q6" s="8" t="s">
        <v>672</v>
      </c>
      <c r="R6" s="8" t="s">
        <v>672</v>
      </c>
      <c r="S6" s="8" t="s">
        <v>673</v>
      </c>
      <c r="T6" s="8" t="s">
        <v>672</v>
      </c>
      <c r="U6" s="8" t="s">
        <v>672</v>
      </c>
      <c r="V6" s="8" t="s">
        <v>672</v>
      </c>
      <c r="W6" s="8" t="s">
        <v>672</v>
      </c>
      <c r="X6" s="8" t="s">
        <v>672</v>
      </c>
      <c r="Y6" s="8" t="s">
        <v>672</v>
      </c>
      <c r="Z6" s="8" t="s">
        <v>674</v>
      </c>
      <c r="AA6" s="8" t="s">
        <v>673</v>
      </c>
      <c r="AB6" s="8" t="s">
        <v>673</v>
      </c>
      <c r="AC6" s="8" t="s">
        <v>672</v>
      </c>
      <c r="AD6" s="8" t="s">
        <v>672</v>
      </c>
      <c r="AE6" s="8" t="s">
        <v>673</v>
      </c>
      <c r="AF6" s="8" t="s">
        <v>672</v>
      </c>
      <c r="AG6" s="8" t="s">
        <v>672</v>
      </c>
      <c r="AH6" s="8" t="s">
        <v>672</v>
      </c>
      <c r="AI6" s="8" t="s">
        <v>672</v>
      </c>
      <c r="AJ6" s="8" t="s">
        <v>672</v>
      </c>
      <c r="AK6" s="8" t="s">
        <v>672</v>
      </c>
      <c r="AL6" s="8" t="s">
        <v>672</v>
      </c>
      <c r="AM6" s="8" t="s">
        <v>672</v>
      </c>
      <c r="AN6" s="8" t="s">
        <v>672</v>
      </c>
      <c r="AO6" s="8" t="s">
        <v>672</v>
      </c>
      <c r="AP6" s="8" t="s">
        <v>672</v>
      </c>
      <c r="AQ6" s="8" t="s">
        <v>672</v>
      </c>
      <c r="AR6" s="8" t="s">
        <v>672</v>
      </c>
      <c r="AS6" s="8" t="s">
        <v>672</v>
      </c>
      <c r="AT6" s="8" t="s">
        <v>672</v>
      </c>
      <c r="AU6" s="8" t="s">
        <v>672</v>
      </c>
      <c r="AV6" s="8" t="s">
        <v>672</v>
      </c>
      <c r="AW6" s="8" t="s">
        <v>672</v>
      </c>
      <c r="AX6" s="8" t="s">
        <v>673</v>
      </c>
      <c r="AY6" s="8" t="s">
        <v>672</v>
      </c>
      <c r="AZ6" s="8" t="s">
        <v>672</v>
      </c>
      <c r="BA6" s="8" t="s">
        <v>672</v>
      </c>
      <c r="BB6" s="8" t="s">
        <v>672</v>
      </c>
      <c r="BC6" s="8" t="s">
        <v>672</v>
      </c>
      <c r="BD6" s="8" t="s">
        <v>672</v>
      </c>
      <c r="BE6" s="8" t="s">
        <v>672</v>
      </c>
      <c r="BF6" s="8" t="s">
        <v>672</v>
      </c>
      <c r="BG6" s="8" t="s">
        <v>672</v>
      </c>
      <c r="BH6" s="8" t="s">
        <v>672</v>
      </c>
      <c r="BI6" s="8" t="s">
        <v>672</v>
      </c>
      <c r="BJ6" s="8" t="s">
        <v>672</v>
      </c>
      <c r="BK6" s="8" t="s">
        <v>672</v>
      </c>
      <c r="BL6" s="8" t="s">
        <v>672</v>
      </c>
      <c r="BM6" s="8" t="s">
        <v>672</v>
      </c>
      <c r="BN6" s="8" t="s">
        <v>672</v>
      </c>
      <c r="BO6" s="8" t="s">
        <v>672</v>
      </c>
      <c r="BP6" s="8" t="s">
        <v>672</v>
      </c>
      <c r="BQ6" s="8" t="s">
        <v>672</v>
      </c>
      <c r="BR6" s="8" t="s">
        <v>672</v>
      </c>
      <c r="BS6" s="8" t="s">
        <v>672</v>
      </c>
      <c r="BT6" s="8" t="s">
        <v>672</v>
      </c>
      <c r="BU6" s="8" t="s">
        <v>672</v>
      </c>
      <c r="BV6" s="8" t="s">
        <v>672</v>
      </c>
      <c r="BW6" s="8" t="s">
        <v>672</v>
      </c>
      <c r="BX6" s="8" t="s">
        <v>672</v>
      </c>
      <c r="BY6" s="8" t="s">
        <v>672</v>
      </c>
      <c r="BZ6" s="8" t="s">
        <v>672</v>
      </c>
      <c r="CA6" s="8" t="s">
        <v>672</v>
      </c>
      <c r="CB6" s="8" t="s">
        <v>672</v>
      </c>
      <c r="CC6" s="8" t="s">
        <v>672</v>
      </c>
      <c r="CD6" s="8" t="s">
        <v>672</v>
      </c>
      <c r="CE6" s="8" t="s">
        <v>672</v>
      </c>
      <c r="CF6" s="8" t="s">
        <v>672</v>
      </c>
      <c r="CG6" s="8" t="s">
        <v>672</v>
      </c>
      <c r="CH6" s="8" t="s">
        <v>673</v>
      </c>
      <c r="CI6" s="8" t="s">
        <v>672</v>
      </c>
      <c r="CJ6" s="8" t="s">
        <v>672</v>
      </c>
      <c r="CK6" s="8" t="s">
        <v>672</v>
      </c>
      <c r="CL6" s="8" t="s">
        <v>672</v>
      </c>
      <c r="CM6" s="8" t="s">
        <v>672</v>
      </c>
      <c r="CN6" s="8" t="s">
        <v>672</v>
      </c>
      <c r="CO6" s="8" t="s">
        <v>672</v>
      </c>
      <c r="CP6" s="8" t="s">
        <v>672</v>
      </c>
      <c r="CQ6" s="8" t="s">
        <v>672</v>
      </c>
      <c r="CR6" s="8" t="s">
        <v>672</v>
      </c>
      <c r="CS6" s="8" t="s">
        <v>672</v>
      </c>
      <c r="CT6" s="8" t="s">
        <v>672</v>
      </c>
      <c r="CU6" s="8" t="s">
        <v>672</v>
      </c>
      <c r="CV6" s="8" t="s">
        <v>672</v>
      </c>
      <c r="CW6" s="8" t="s">
        <v>672</v>
      </c>
      <c r="CX6" s="8" t="s">
        <v>672</v>
      </c>
      <c r="CY6" s="8" t="s">
        <v>672</v>
      </c>
      <c r="CZ6" s="8" t="s">
        <v>672</v>
      </c>
      <c r="DA6" s="8" t="s">
        <v>672</v>
      </c>
      <c r="DB6" s="8" t="s">
        <v>672</v>
      </c>
      <c r="DC6" s="8" t="s">
        <v>672</v>
      </c>
      <c r="DD6" s="8" t="s">
        <v>672</v>
      </c>
      <c r="DE6" s="8" t="s">
        <v>672</v>
      </c>
      <c r="DF6" s="8" t="s">
        <v>672</v>
      </c>
      <c r="DG6" s="8" t="s">
        <v>672</v>
      </c>
      <c r="DH6" s="8" t="s">
        <v>672</v>
      </c>
      <c r="DI6" s="8" t="s">
        <v>672</v>
      </c>
      <c r="DJ6" s="8" t="s">
        <v>672</v>
      </c>
      <c r="DK6" s="8" t="s">
        <v>672</v>
      </c>
      <c r="DL6" s="8" t="s">
        <v>672</v>
      </c>
      <c r="DM6" s="8" t="s">
        <v>672</v>
      </c>
      <c r="DN6" s="8" t="s">
        <v>672</v>
      </c>
      <c r="DO6" s="8" t="s">
        <v>672</v>
      </c>
      <c r="DP6" s="8" t="s">
        <v>672</v>
      </c>
      <c r="DQ6" s="8" t="s">
        <v>672</v>
      </c>
      <c r="DR6" s="8" t="s">
        <v>673</v>
      </c>
      <c r="DS6" s="8" t="s">
        <v>672</v>
      </c>
      <c r="DT6" s="8" t="s">
        <v>672</v>
      </c>
      <c r="DU6" s="8" t="s">
        <v>672</v>
      </c>
      <c r="DV6" s="8" t="s">
        <v>672</v>
      </c>
      <c r="DW6" s="8" t="s">
        <v>672</v>
      </c>
      <c r="DX6" s="8" t="s">
        <v>672</v>
      </c>
      <c r="DY6" s="8" t="s">
        <v>672</v>
      </c>
      <c r="DZ6" s="8" t="s">
        <v>672</v>
      </c>
      <c r="EA6" s="8" t="s">
        <v>672</v>
      </c>
      <c r="EB6" s="8" t="s">
        <v>672</v>
      </c>
      <c r="EC6" s="8" t="s">
        <v>672</v>
      </c>
      <c r="ED6" s="8" t="s">
        <v>672</v>
      </c>
      <c r="EE6" s="8" t="s">
        <v>672</v>
      </c>
      <c r="EF6" s="8" t="s">
        <v>672</v>
      </c>
      <c r="EG6" s="8" t="s">
        <v>672</v>
      </c>
      <c r="EH6" s="8" t="s">
        <v>672</v>
      </c>
      <c r="EI6" s="8" t="s">
        <v>672</v>
      </c>
      <c r="EJ6" s="8" t="s">
        <v>672</v>
      </c>
      <c r="EK6" s="8" t="s">
        <v>672</v>
      </c>
      <c r="EL6" s="8" t="s">
        <v>672</v>
      </c>
      <c r="EM6" s="8" t="s">
        <v>672</v>
      </c>
      <c r="EN6" s="8" t="s">
        <v>672</v>
      </c>
      <c r="EO6" s="8" t="s">
        <v>672</v>
      </c>
      <c r="EP6" s="8" t="s">
        <v>672</v>
      </c>
      <c r="EQ6" s="8" t="s">
        <v>672</v>
      </c>
      <c r="ER6" s="8" t="s">
        <v>672</v>
      </c>
      <c r="ES6" s="8" t="s">
        <v>672</v>
      </c>
      <c r="ET6" s="8" t="s">
        <v>672</v>
      </c>
      <c r="EU6" s="8" t="s">
        <v>672</v>
      </c>
      <c r="EV6" s="8" t="s">
        <v>672</v>
      </c>
      <c r="EW6" s="8" t="s">
        <v>672</v>
      </c>
      <c r="EX6" s="8" t="s">
        <v>672</v>
      </c>
      <c r="EY6" s="8" t="s">
        <v>672</v>
      </c>
      <c r="EZ6" s="8" t="s">
        <v>672</v>
      </c>
      <c r="FA6" s="8" t="s">
        <v>672</v>
      </c>
      <c r="FB6" s="8" t="s">
        <v>673</v>
      </c>
      <c r="FC6" s="8" t="s">
        <v>672</v>
      </c>
      <c r="FD6" s="8" t="s">
        <v>672</v>
      </c>
      <c r="FE6" s="8" t="s">
        <v>672</v>
      </c>
      <c r="FF6" s="8" t="s">
        <v>672</v>
      </c>
      <c r="FG6" s="8" t="s">
        <v>672</v>
      </c>
      <c r="FH6" s="8" t="s">
        <v>672</v>
      </c>
      <c r="FI6" s="8" t="s">
        <v>672</v>
      </c>
      <c r="FJ6" s="8" t="s">
        <v>672</v>
      </c>
      <c r="FK6" s="8" t="s">
        <v>672</v>
      </c>
      <c r="FL6" s="8" t="s">
        <v>672</v>
      </c>
      <c r="FM6" s="8" t="s">
        <v>672</v>
      </c>
      <c r="FN6" s="8" t="s">
        <v>672</v>
      </c>
      <c r="FO6" s="8" t="s">
        <v>672</v>
      </c>
      <c r="FP6" s="8" t="s">
        <v>672</v>
      </c>
      <c r="FQ6" s="8" t="s">
        <v>672</v>
      </c>
      <c r="FR6" s="8" t="s">
        <v>672</v>
      </c>
      <c r="FS6" s="8" t="s">
        <v>672</v>
      </c>
      <c r="FT6" s="8" t="s">
        <v>672</v>
      </c>
      <c r="FU6" s="8" t="s">
        <v>672</v>
      </c>
      <c r="FV6" s="8" t="s">
        <v>672</v>
      </c>
      <c r="FW6" s="8" t="s">
        <v>672</v>
      </c>
      <c r="FX6" s="8" t="s">
        <v>672</v>
      </c>
      <c r="FY6" s="8" t="s">
        <v>672</v>
      </c>
      <c r="FZ6" s="8" t="s">
        <v>672</v>
      </c>
      <c r="GA6" s="8" t="s">
        <v>672</v>
      </c>
      <c r="GB6" s="8" t="s">
        <v>672</v>
      </c>
      <c r="GC6" s="8" t="s">
        <v>672</v>
      </c>
      <c r="GD6" s="8" t="s">
        <v>672</v>
      </c>
      <c r="GE6" s="8" t="s">
        <v>672</v>
      </c>
      <c r="GF6" s="8" t="s">
        <v>672</v>
      </c>
      <c r="GG6" s="8" t="s">
        <v>672</v>
      </c>
      <c r="GH6" s="8" t="s">
        <v>672</v>
      </c>
      <c r="GI6" s="8" t="s">
        <v>672</v>
      </c>
      <c r="GJ6" s="8" t="s">
        <v>672</v>
      </c>
      <c r="GK6" s="8" t="s">
        <v>672</v>
      </c>
      <c r="GL6" s="8" t="s">
        <v>673</v>
      </c>
      <c r="GM6" s="8" t="s">
        <v>672</v>
      </c>
      <c r="GN6" s="8" t="s">
        <v>672</v>
      </c>
      <c r="GO6" s="8" t="s">
        <v>672</v>
      </c>
      <c r="GP6" s="8" t="s">
        <v>672</v>
      </c>
      <c r="GQ6" s="8" t="s">
        <v>672</v>
      </c>
      <c r="GR6" s="8" t="s">
        <v>672</v>
      </c>
      <c r="GS6" s="8" t="s">
        <v>672</v>
      </c>
      <c r="GT6" s="8" t="s">
        <v>672</v>
      </c>
      <c r="GU6" s="8" t="s">
        <v>672</v>
      </c>
      <c r="GV6" s="8" t="s">
        <v>672</v>
      </c>
      <c r="GW6" s="8" t="s">
        <v>672</v>
      </c>
      <c r="GX6" s="8" t="s">
        <v>672</v>
      </c>
      <c r="GY6" s="8" t="s">
        <v>672</v>
      </c>
      <c r="GZ6" s="8" t="s">
        <v>672</v>
      </c>
      <c r="HA6" s="8" t="s">
        <v>672</v>
      </c>
      <c r="HB6" s="8" t="s">
        <v>672</v>
      </c>
      <c r="HC6" s="8" t="s">
        <v>672</v>
      </c>
      <c r="HD6" s="8" t="s">
        <v>672</v>
      </c>
      <c r="HE6" s="8" t="s">
        <v>672</v>
      </c>
      <c r="HF6" s="8" t="s">
        <v>672</v>
      </c>
      <c r="HG6" s="8" t="s">
        <v>672</v>
      </c>
      <c r="HH6" s="8" t="s">
        <v>672</v>
      </c>
      <c r="HI6" s="8" t="s">
        <v>672</v>
      </c>
      <c r="HJ6" s="8" t="s">
        <v>672</v>
      </c>
      <c r="HK6" s="8" t="s">
        <v>672</v>
      </c>
      <c r="HL6" s="8" t="s">
        <v>672</v>
      </c>
      <c r="HM6" s="8" t="s">
        <v>672</v>
      </c>
      <c r="HN6" s="8" t="s">
        <v>672</v>
      </c>
      <c r="HO6" s="8" t="s">
        <v>672</v>
      </c>
      <c r="HP6" s="8" t="s">
        <v>672</v>
      </c>
      <c r="HQ6" s="8" t="s">
        <v>672</v>
      </c>
      <c r="HR6" s="8" t="s">
        <v>672</v>
      </c>
      <c r="HS6" s="8" t="s">
        <v>672</v>
      </c>
      <c r="HT6" s="8" t="s">
        <v>672</v>
      </c>
      <c r="HU6" s="8" t="s">
        <v>672</v>
      </c>
      <c r="HV6" s="8" t="s">
        <v>673</v>
      </c>
      <c r="HW6" s="8" t="s">
        <v>672</v>
      </c>
      <c r="HX6" s="8" t="s">
        <v>672</v>
      </c>
      <c r="HY6" s="8" t="s">
        <v>672</v>
      </c>
      <c r="HZ6" s="8" t="s">
        <v>672</v>
      </c>
      <c r="IA6" s="8" t="s">
        <v>672</v>
      </c>
      <c r="IB6" s="8" t="s">
        <v>672</v>
      </c>
      <c r="IC6" s="8" t="s">
        <v>672</v>
      </c>
      <c r="ID6" s="8" t="s">
        <v>672</v>
      </c>
      <c r="IE6" s="8" t="s">
        <v>672</v>
      </c>
      <c r="IF6" s="8" t="s">
        <v>672</v>
      </c>
      <c r="IG6" s="8" t="s">
        <v>672</v>
      </c>
      <c r="IH6" s="8" t="s">
        <v>672</v>
      </c>
      <c r="II6" s="8" t="s">
        <v>672</v>
      </c>
      <c r="IJ6" s="8" t="s">
        <v>672</v>
      </c>
      <c r="IK6" s="8" t="s">
        <v>672</v>
      </c>
      <c r="IL6" s="8" t="s">
        <v>672</v>
      </c>
      <c r="IM6" s="8" t="s">
        <v>672</v>
      </c>
      <c r="IN6" s="8" t="s">
        <v>672</v>
      </c>
      <c r="IO6" s="8" t="s">
        <v>672</v>
      </c>
      <c r="IP6" s="8" t="s">
        <v>672</v>
      </c>
      <c r="IQ6" s="8" t="s">
        <v>672</v>
      </c>
    </row>
    <row r="7" spans="1:251" s="6" customFormat="1">
      <c r="A7" s="5" t="s">
        <v>255</v>
      </c>
      <c r="B7" s="6">
        <v>27334</v>
      </c>
      <c r="C7" s="6">
        <v>29037</v>
      </c>
      <c r="D7" s="6">
        <v>29738</v>
      </c>
      <c r="E7" s="6">
        <v>31929</v>
      </c>
      <c r="F7" s="6">
        <v>31929</v>
      </c>
      <c r="G7" s="6">
        <v>30133</v>
      </c>
      <c r="H7" s="6">
        <v>34121</v>
      </c>
      <c r="I7" s="6">
        <v>34121</v>
      </c>
      <c r="J7" s="6">
        <v>34121</v>
      </c>
      <c r="K7" s="6">
        <v>34121</v>
      </c>
      <c r="L7" s="6">
        <v>34121</v>
      </c>
      <c r="M7" s="6">
        <v>34121</v>
      </c>
      <c r="N7" s="6">
        <v>27334</v>
      </c>
      <c r="O7" s="6">
        <v>29037</v>
      </c>
      <c r="P7" s="6">
        <v>29738</v>
      </c>
      <c r="Q7" s="6">
        <v>31929</v>
      </c>
      <c r="R7" s="6">
        <v>31929</v>
      </c>
      <c r="S7" s="6">
        <v>30133</v>
      </c>
      <c r="T7" s="6">
        <v>34121</v>
      </c>
      <c r="U7" s="6">
        <v>34121</v>
      </c>
      <c r="V7" s="6">
        <v>34121</v>
      </c>
      <c r="W7" s="6">
        <v>34121</v>
      </c>
      <c r="X7" s="6">
        <v>34121</v>
      </c>
      <c r="Y7" s="6">
        <v>34121</v>
      </c>
      <c r="Z7" s="6">
        <v>27334</v>
      </c>
      <c r="AA7" s="6">
        <v>29037</v>
      </c>
      <c r="AB7" s="6">
        <v>29738</v>
      </c>
      <c r="AC7" s="6">
        <v>31929</v>
      </c>
      <c r="AD7" s="6">
        <v>31929</v>
      </c>
      <c r="AE7" s="6">
        <v>30133</v>
      </c>
      <c r="AF7" s="6">
        <v>34121</v>
      </c>
      <c r="AG7" s="6">
        <v>34121</v>
      </c>
      <c r="AH7" s="6">
        <v>34121</v>
      </c>
      <c r="AI7" s="6">
        <v>34121</v>
      </c>
      <c r="AJ7" s="6">
        <v>34121</v>
      </c>
      <c r="AK7" s="6">
        <v>34121</v>
      </c>
      <c r="AL7" s="6">
        <v>34486</v>
      </c>
      <c r="AM7" s="6">
        <v>34486</v>
      </c>
      <c r="AN7" s="6">
        <v>38231</v>
      </c>
      <c r="AO7" s="6">
        <v>38231</v>
      </c>
      <c r="AP7" s="6">
        <v>38231</v>
      </c>
      <c r="AQ7" s="6">
        <v>38231</v>
      </c>
      <c r="AR7" s="6">
        <v>34486</v>
      </c>
      <c r="AS7" s="6">
        <v>34486</v>
      </c>
      <c r="AT7" s="6">
        <v>34486</v>
      </c>
      <c r="AU7" s="6">
        <v>34486</v>
      </c>
      <c r="AV7" s="6">
        <v>34486</v>
      </c>
      <c r="AW7" s="6">
        <v>34486</v>
      </c>
      <c r="AX7" s="6">
        <v>30133</v>
      </c>
      <c r="AY7" s="6">
        <v>34486</v>
      </c>
      <c r="AZ7" s="6">
        <v>38231</v>
      </c>
      <c r="BA7" s="6">
        <v>38231</v>
      </c>
      <c r="BB7" s="6">
        <v>38231</v>
      </c>
      <c r="BC7" s="6">
        <v>38231</v>
      </c>
      <c r="BD7" s="6">
        <v>34486</v>
      </c>
      <c r="BE7" s="6">
        <v>34486</v>
      </c>
      <c r="BF7" s="6">
        <v>34486</v>
      </c>
      <c r="BG7" s="6">
        <v>34486</v>
      </c>
      <c r="BH7" s="6">
        <v>34486</v>
      </c>
      <c r="BI7" s="6">
        <v>34486</v>
      </c>
      <c r="BJ7" s="6">
        <v>34486</v>
      </c>
      <c r="BK7" s="6">
        <v>34486</v>
      </c>
      <c r="BL7" s="6">
        <v>38231</v>
      </c>
      <c r="BM7" s="6">
        <v>38231</v>
      </c>
      <c r="BN7" s="6">
        <v>38231</v>
      </c>
      <c r="BO7" s="6">
        <v>38231</v>
      </c>
      <c r="BP7" s="6">
        <v>34486</v>
      </c>
      <c r="BQ7" s="6">
        <v>34486</v>
      </c>
      <c r="BR7" s="6">
        <v>34486</v>
      </c>
      <c r="BS7" s="6">
        <v>34486</v>
      </c>
      <c r="BT7" s="6">
        <v>34486</v>
      </c>
      <c r="BU7" s="6">
        <v>34486</v>
      </c>
      <c r="BV7" s="6">
        <v>34486</v>
      </c>
      <c r="BW7" s="6">
        <v>34486</v>
      </c>
      <c r="BX7" s="6">
        <v>38231</v>
      </c>
      <c r="BY7" s="6">
        <v>38231</v>
      </c>
      <c r="BZ7" s="6">
        <v>38231</v>
      </c>
      <c r="CA7" s="6">
        <v>38231</v>
      </c>
      <c r="CB7" s="6">
        <v>34486</v>
      </c>
      <c r="CC7" s="6">
        <v>34486</v>
      </c>
      <c r="CD7" s="6">
        <v>34486</v>
      </c>
      <c r="CE7" s="6">
        <v>34486</v>
      </c>
      <c r="CF7" s="6">
        <v>34486</v>
      </c>
      <c r="CG7" s="6">
        <v>34486</v>
      </c>
      <c r="CH7" s="6">
        <v>30133</v>
      </c>
      <c r="CI7" s="6">
        <v>34486</v>
      </c>
      <c r="CJ7" s="6">
        <v>38231</v>
      </c>
      <c r="CK7" s="6">
        <v>38231</v>
      </c>
      <c r="CL7" s="6">
        <v>38231</v>
      </c>
      <c r="CM7" s="6">
        <v>38231</v>
      </c>
      <c r="CN7" s="6">
        <v>34486</v>
      </c>
      <c r="CO7" s="6">
        <v>34486</v>
      </c>
      <c r="CP7" s="6">
        <v>34486</v>
      </c>
      <c r="CQ7" s="6">
        <v>34486</v>
      </c>
      <c r="CR7" s="6">
        <v>34486</v>
      </c>
      <c r="CS7" s="6">
        <v>34486</v>
      </c>
      <c r="CT7" s="6">
        <v>34486</v>
      </c>
      <c r="CU7" s="6">
        <v>34486</v>
      </c>
      <c r="CV7" s="6">
        <v>38231</v>
      </c>
      <c r="CW7" s="6">
        <v>38231</v>
      </c>
      <c r="CX7" s="6">
        <v>38231</v>
      </c>
      <c r="CY7" s="6">
        <v>38231</v>
      </c>
      <c r="CZ7" s="6">
        <v>34486</v>
      </c>
      <c r="DA7" s="6">
        <v>34486</v>
      </c>
      <c r="DB7" s="6">
        <v>34486</v>
      </c>
      <c r="DC7" s="6">
        <v>34486</v>
      </c>
      <c r="DD7" s="6">
        <v>34486</v>
      </c>
      <c r="DE7" s="6">
        <v>34486</v>
      </c>
      <c r="DF7" s="6">
        <v>34486</v>
      </c>
      <c r="DG7" s="6">
        <v>34486</v>
      </c>
      <c r="DH7" s="6">
        <v>38231</v>
      </c>
      <c r="DI7" s="6">
        <v>38231</v>
      </c>
      <c r="DJ7" s="6">
        <v>38231</v>
      </c>
      <c r="DK7" s="6">
        <v>38231</v>
      </c>
      <c r="DL7" s="6">
        <v>34486</v>
      </c>
      <c r="DM7" s="6">
        <v>34486</v>
      </c>
      <c r="DN7" s="6">
        <v>34486</v>
      </c>
      <c r="DO7" s="6">
        <v>34486</v>
      </c>
      <c r="DP7" s="6">
        <v>34486</v>
      </c>
      <c r="DQ7" s="6">
        <v>34486</v>
      </c>
      <c r="DR7" s="6">
        <v>30133</v>
      </c>
      <c r="DS7" s="6">
        <v>34486</v>
      </c>
      <c r="DT7" s="6">
        <v>38231</v>
      </c>
      <c r="DU7" s="6">
        <v>38231</v>
      </c>
      <c r="DV7" s="6">
        <v>38231</v>
      </c>
      <c r="DW7" s="6">
        <v>38231</v>
      </c>
      <c r="DX7" s="6">
        <v>34486</v>
      </c>
      <c r="DY7" s="6">
        <v>34486</v>
      </c>
      <c r="DZ7" s="6">
        <v>34486</v>
      </c>
      <c r="EA7" s="6">
        <v>34486</v>
      </c>
      <c r="EB7" s="6">
        <v>34486</v>
      </c>
      <c r="EC7" s="6">
        <v>34486</v>
      </c>
      <c r="ED7" s="6">
        <v>34486</v>
      </c>
      <c r="EE7" s="6">
        <v>34486</v>
      </c>
      <c r="EF7" s="6">
        <v>38231</v>
      </c>
      <c r="EG7" s="6">
        <v>38231</v>
      </c>
      <c r="EH7" s="6">
        <v>38231</v>
      </c>
      <c r="EI7" s="6">
        <v>38231</v>
      </c>
      <c r="EJ7" s="6">
        <v>34486</v>
      </c>
      <c r="EK7" s="6">
        <v>34486</v>
      </c>
      <c r="EL7" s="6">
        <v>34486</v>
      </c>
      <c r="EM7" s="6">
        <v>34486</v>
      </c>
      <c r="EN7" s="6">
        <v>34486</v>
      </c>
      <c r="EO7" s="6">
        <v>34486</v>
      </c>
      <c r="EP7" s="6">
        <v>34486</v>
      </c>
      <c r="EQ7" s="6">
        <v>34486</v>
      </c>
      <c r="ER7" s="6">
        <v>38231</v>
      </c>
      <c r="ES7" s="6">
        <v>38231</v>
      </c>
      <c r="ET7" s="6">
        <v>38231</v>
      </c>
      <c r="EU7" s="6">
        <v>38231</v>
      </c>
      <c r="EV7" s="6">
        <v>34486</v>
      </c>
      <c r="EW7" s="6">
        <v>34486</v>
      </c>
      <c r="EX7" s="6">
        <v>34486</v>
      </c>
      <c r="EY7" s="6">
        <v>34486</v>
      </c>
      <c r="EZ7" s="6">
        <v>34486</v>
      </c>
      <c r="FA7" s="6">
        <v>34486</v>
      </c>
      <c r="FB7" s="6">
        <v>30133</v>
      </c>
      <c r="FC7" s="6">
        <v>34486</v>
      </c>
      <c r="FD7" s="6">
        <v>38231</v>
      </c>
      <c r="FE7" s="6">
        <v>38231</v>
      </c>
      <c r="FF7" s="6">
        <v>38231</v>
      </c>
      <c r="FG7" s="6">
        <v>38231</v>
      </c>
      <c r="FH7" s="6">
        <v>34486</v>
      </c>
      <c r="FI7" s="6">
        <v>34486</v>
      </c>
      <c r="FJ7" s="6">
        <v>34486</v>
      </c>
      <c r="FK7" s="6">
        <v>34486</v>
      </c>
      <c r="FL7" s="6">
        <v>34486</v>
      </c>
      <c r="FM7" s="6">
        <v>34486</v>
      </c>
      <c r="FN7" s="6">
        <v>34486</v>
      </c>
      <c r="FO7" s="6">
        <v>34486</v>
      </c>
      <c r="FP7" s="6">
        <v>38231</v>
      </c>
      <c r="FQ7" s="6">
        <v>38231</v>
      </c>
      <c r="FR7" s="6">
        <v>38231</v>
      </c>
      <c r="FS7" s="6">
        <v>38231</v>
      </c>
      <c r="FT7" s="6">
        <v>34486</v>
      </c>
      <c r="FU7" s="6">
        <v>34486</v>
      </c>
      <c r="FV7" s="6">
        <v>34486</v>
      </c>
      <c r="FW7" s="6">
        <v>34486</v>
      </c>
      <c r="FX7" s="6">
        <v>34486</v>
      </c>
      <c r="FY7" s="6">
        <v>34486</v>
      </c>
      <c r="FZ7" s="6">
        <v>34486</v>
      </c>
      <c r="GA7" s="6">
        <v>34486</v>
      </c>
      <c r="GB7" s="6">
        <v>38231</v>
      </c>
      <c r="GC7" s="6">
        <v>38231</v>
      </c>
      <c r="GD7" s="6">
        <v>38231</v>
      </c>
      <c r="GE7" s="6">
        <v>38231</v>
      </c>
      <c r="GF7" s="6">
        <v>34486</v>
      </c>
      <c r="GG7" s="6">
        <v>34486</v>
      </c>
      <c r="GH7" s="6">
        <v>34486</v>
      </c>
      <c r="GI7" s="6">
        <v>34486</v>
      </c>
      <c r="GJ7" s="6">
        <v>34486</v>
      </c>
      <c r="GK7" s="6">
        <v>34486</v>
      </c>
      <c r="GL7" s="6">
        <v>30133</v>
      </c>
      <c r="GM7" s="6">
        <v>34486</v>
      </c>
      <c r="GN7" s="6">
        <v>38231</v>
      </c>
      <c r="GO7" s="6">
        <v>38231</v>
      </c>
      <c r="GP7" s="6">
        <v>38231</v>
      </c>
      <c r="GQ7" s="6">
        <v>38231</v>
      </c>
      <c r="GR7" s="6">
        <v>34486</v>
      </c>
      <c r="GS7" s="6">
        <v>34486</v>
      </c>
      <c r="GT7" s="6">
        <v>34486</v>
      </c>
      <c r="GU7" s="6">
        <v>34486</v>
      </c>
      <c r="GV7" s="6">
        <v>34486</v>
      </c>
      <c r="GW7" s="6">
        <v>34486</v>
      </c>
      <c r="GX7" s="6">
        <v>34486</v>
      </c>
      <c r="GY7" s="6">
        <v>34486</v>
      </c>
      <c r="GZ7" s="6">
        <v>38231</v>
      </c>
      <c r="HA7" s="6">
        <v>38231</v>
      </c>
      <c r="HB7" s="6">
        <v>38231</v>
      </c>
      <c r="HC7" s="6">
        <v>38231</v>
      </c>
      <c r="HD7" s="6">
        <v>34486</v>
      </c>
      <c r="HE7" s="6">
        <v>34486</v>
      </c>
      <c r="HF7" s="6">
        <v>34486</v>
      </c>
      <c r="HG7" s="6">
        <v>34486</v>
      </c>
      <c r="HH7" s="6">
        <v>34486</v>
      </c>
      <c r="HI7" s="6">
        <v>34486</v>
      </c>
      <c r="HJ7" s="6">
        <v>34486</v>
      </c>
      <c r="HK7" s="6">
        <v>34486</v>
      </c>
      <c r="HL7" s="6">
        <v>38231</v>
      </c>
      <c r="HM7" s="6">
        <v>38231</v>
      </c>
      <c r="HN7" s="6">
        <v>38231</v>
      </c>
      <c r="HO7" s="6">
        <v>38231</v>
      </c>
      <c r="HP7" s="6">
        <v>34486</v>
      </c>
      <c r="HQ7" s="6">
        <v>34486</v>
      </c>
      <c r="HR7" s="6">
        <v>34486</v>
      </c>
      <c r="HS7" s="6">
        <v>34486</v>
      </c>
      <c r="HT7" s="6">
        <v>34486</v>
      </c>
      <c r="HU7" s="6">
        <v>34486</v>
      </c>
      <c r="HV7" s="6">
        <v>30133</v>
      </c>
      <c r="HW7" s="6">
        <v>34486</v>
      </c>
      <c r="HX7" s="6">
        <v>38231</v>
      </c>
      <c r="HY7" s="6">
        <v>38231</v>
      </c>
      <c r="HZ7" s="6">
        <v>38231</v>
      </c>
      <c r="IA7" s="6">
        <v>38231</v>
      </c>
      <c r="IB7" s="6">
        <v>34486</v>
      </c>
      <c r="IC7" s="6">
        <v>34486</v>
      </c>
      <c r="ID7" s="6">
        <v>34486</v>
      </c>
      <c r="IE7" s="6">
        <v>34486</v>
      </c>
      <c r="IF7" s="6">
        <v>34486</v>
      </c>
      <c r="IG7" s="6">
        <v>34486</v>
      </c>
      <c r="IH7" s="6">
        <v>34486</v>
      </c>
      <c r="II7" s="6">
        <v>34486</v>
      </c>
      <c r="IJ7" s="6">
        <v>38231</v>
      </c>
      <c r="IK7" s="6">
        <v>38231</v>
      </c>
      <c r="IL7" s="6">
        <v>38231</v>
      </c>
      <c r="IM7" s="6">
        <v>38231</v>
      </c>
      <c r="IN7" s="6">
        <v>34486</v>
      </c>
      <c r="IO7" s="6">
        <v>34486</v>
      </c>
      <c r="IP7" s="6">
        <v>34486</v>
      </c>
      <c r="IQ7" s="6">
        <v>34486</v>
      </c>
    </row>
    <row r="8" spans="1:251" s="6" customFormat="1">
      <c r="A8" s="5" t="s">
        <v>256</v>
      </c>
      <c r="B8" s="6">
        <v>44713</v>
      </c>
      <c r="C8" s="6">
        <v>44713</v>
      </c>
      <c r="D8" s="6">
        <v>44713</v>
      </c>
      <c r="E8" s="6">
        <v>44713</v>
      </c>
      <c r="F8" s="6">
        <v>44713</v>
      </c>
      <c r="G8" s="6">
        <v>44713</v>
      </c>
      <c r="H8" s="6">
        <v>44713</v>
      </c>
      <c r="I8" s="6">
        <v>44713</v>
      </c>
      <c r="J8" s="6">
        <v>44713</v>
      </c>
      <c r="K8" s="6">
        <v>44713</v>
      </c>
      <c r="L8" s="6">
        <v>44713</v>
      </c>
      <c r="M8" s="6">
        <v>44713</v>
      </c>
      <c r="N8" s="6">
        <v>44713</v>
      </c>
      <c r="O8" s="6">
        <v>44713</v>
      </c>
      <c r="P8" s="6">
        <v>44713</v>
      </c>
      <c r="Q8" s="6">
        <v>44713</v>
      </c>
      <c r="R8" s="6">
        <v>44713</v>
      </c>
      <c r="S8" s="6">
        <v>44713</v>
      </c>
      <c r="T8" s="6">
        <v>44713</v>
      </c>
      <c r="U8" s="6">
        <v>44713</v>
      </c>
      <c r="V8" s="6">
        <v>44713</v>
      </c>
      <c r="W8" s="6">
        <v>44713</v>
      </c>
      <c r="X8" s="6">
        <v>44713</v>
      </c>
      <c r="Y8" s="6">
        <v>44713</v>
      </c>
      <c r="Z8" s="6">
        <v>44713</v>
      </c>
      <c r="AA8" s="6">
        <v>44713</v>
      </c>
      <c r="AB8" s="6">
        <v>44713</v>
      </c>
      <c r="AC8" s="6">
        <v>44713</v>
      </c>
      <c r="AD8" s="6">
        <v>44713</v>
      </c>
      <c r="AE8" s="6">
        <v>44713</v>
      </c>
      <c r="AF8" s="6">
        <v>44713</v>
      </c>
      <c r="AG8" s="6">
        <v>44713</v>
      </c>
      <c r="AH8" s="6">
        <v>44713</v>
      </c>
      <c r="AI8" s="6">
        <v>44713</v>
      </c>
      <c r="AJ8" s="6">
        <v>44713</v>
      </c>
      <c r="AK8" s="6">
        <v>44713</v>
      </c>
      <c r="AL8" s="6">
        <v>44713</v>
      </c>
      <c r="AM8" s="6">
        <v>44713</v>
      </c>
      <c r="AN8" s="6">
        <v>44713</v>
      </c>
      <c r="AO8" s="6">
        <v>44713</v>
      </c>
      <c r="AP8" s="6">
        <v>44713</v>
      </c>
      <c r="AQ8" s="6">
        <v>44713</v>
      </c>
      <c r="AR8" s="6">
        <v>44713</v>
      </c>
      <c r="AS8" s="6">
        <v>44713</v>
      </c>
      <c r="AT8" s="6">
        <v>44713</v>
      </c>
      <c r="AU8" s="6">
        <v>44713</v>
      </c>
      <c r="AV8" s="6">
        <v>44713</v>
      </c>
      <c r="AW8" s="6">
        <v>44713</v>
      </c>
      <c r="AX8" s="6">
        <v>44713</v>
      </c>
      <c r="AY8" s="6">
        <v>44713</v>
      </c>
      <c r="AZ8" s="6">
        <v>44713</v>
      </c>
      <c r="BA8" s="6">
        <v>44713</v>
      </c>
      <c r="BB8" s="6">
        <v>44713</v>
      </c>
      <c r="BC8" s="6">
        <v>44713</v>
      </c>
      <c r="BD8" s="6">
        <v>44713</v>
      </c>
      <c r="BE8" s="6">
        <v>44713</v>
      </c>
      <c r="BF8" s="6">
        <v>44713</v>
      </c>
      <c r="BG8" s="6">
        <v>44713</v>
      </c>
      <c r="BH8" s="6">
        <v>44713</v>
      </c>
      <c r="BI8" s="6">
        <v>44713</v>
      </c>
      <c r="BJ8" s="6">
        <v>44713</v>
      </c>
      <c r="BK8" s="6">
        <v>44713</v>
      </c>
      <c r="BL8" s="6">
        <v>44713</v>
      </c>
      <c r="BM8" s="6">
        <v>44713</v>
      </c>
      <c r="BN8" s="6">
        <v>44713</v>
      </c>
      <c r="BO8" s="6">
        <v>44713</v>
      </c>
      <c r="BP8" s="6">
        <v>44713</v>
      </c>
      <c r="BQ8" s="6">
        <v>44713</v>
      </c>
      <c r="BR8" s="6">
        <v>44713</v>
      </c>
      <c r="BS8" s="6">
        <v>44713</v>
      </c>
      <c r="BT8" s="6">
        <v>44713</v>
      </c>
      <c r="BU8" s="6">
        <v>44713</v>
      </c>
      <c r="BV8" s="6">
        <v>44713</v>
      </c>
      <c r="BW8" s="6">
        <v>44713</v>
      </c>
      <c r="BX8" s="6">
        <v>44713</v>
      </c>
      <c r="BY8" s="6">
        <v>44713</v>
      </c>
      <c r="BZ8" s="6">
        <v>44713</v>
      </c>
      <c r="CA8" s="6">
        <v>44713</v>
      </c>
      <c r="CB8" s="6">
        <v>44713</v>
      </c>
      <c r="CC8" s="6">
        <v>44713</v>
      </c>
      <c r="CD8" s="6">
        <v>44713</v>
      </c>
      <c r="CE8" s="6">
        <v>44713</v>
      </c>
      <c r="CF8" s="6">
        <v>44713</v>
      </c>
      <c r="CG8" s="6">
        <v>44713</v>
      </c>
      <c r="CH8" s="6">
        <v>44713</v>
      </c>
      <c r="CI8" s="6">
        <v>44713</v>
      </c>
      <c r="CJ8" s="6">
        <v>44713</v>
      </c>
      <c r="CK8" s="6">
        <v>44713</v>
      </c>
      <c r="CL8" s="6">
        <v>44713</v>
      </c>
      <c r="CM8" s="6">
        <v>44713</v>
      </c>
      <c r="CN8" s="6">
        <v>44713</v>
      </c>
      <c r="CO8" s="6">
        <v>44713</v>
      </c>
      <c r="CP8" s="6">
        <v>44713</v>
      </c>
      <c r="CQ8" s="6">
        <v>44713</v>
      </c>
      <c r="CR8" s="6">
        <v>44713</v>
      </c>
      <c r="CS8" s="6">
        <v>44713</v>
      </c>
      <c r="CT8" s="6">
        <v>44713</v>
      </c>
      <c r="CU8" s="6">
        <v>44713</v>
      </c>
      <c r="CV8" s="6">
        <v>44713</v>
      </c>
      <c r="CW8" s="6">
        <v>44713</v>
      </c>
      <c r="CX8" s="6">
        <v>44713</v>
      </c>
      <c r="CY8" s="6">
        <v>44713</v>
      </c>
      <c r="CZ8" s="6">
        <v>44713</v>
      </c>
      <c r="DA8" s="6">
        <v>44713</v>
      </c>
      <c r="DB8" s="6">
        <v>44713</v>
      </c>
      <c r="DC8" s="6">
        <v>44713</v>
      </c>
      <c r="DD8" s="6">
        <v>44713</v>
      </c>
      <c r="DE8" s="6">
        <v>44713</v>
      </c>
      <c r="DF8" s="6">
        <v>44713</v>
      </c>
      <c r="DG8" s="6">
        <v>44713</v>
      </c>
      <c r="DH8" s="6">
        <v>44713</v>
      </c>
      <c r="DI8" s="6">
        <v>44713</v>
      </c>
      <c r="DJ8" s="6">
        <v>44713</v>
      </c>
      <c r="DK8" s="6">
        <v>44713</v>
      </c>
      <c r="DL8" s="6">
        <v>44713</v>
      </c>
      <c r="DM8" s="6">
        <v>44713</v>
      </c>
      <c r="DN8" s="6">
        <v>44713</v>
      </c>
      <c r="DO8" s="6">
        <v>44713</v>
      </c>
      <c r="DP8" s="6">
        <v>44713</v>
      </c>
      <c r="DQ8" s="6">
        <v>44713</v>
      </c>
      <c r="DR8" s="6">
        <v>44713</v>
      </c>
      <c r="DS8" s="6">
        <v>44713</v>
      </c>
      <c r="DT8" s="6">
        <v>44713</v>
      </c>
      <c r="DU8" s="6">
        <v>44713</v>
      </c>
      <c r="DV8" s="6">
        <v>44713</v>
      </c>
      <c r="DW8" s="6">
        <v>44713</v>
      </c>
      <c r="DX8" s="6">
        <v>44713</v>
      </c>
      <c r="DY8" s="6">
        <v>44713</v>
      </c>
      <c r="DZ8" s="6">
        <v>44713</v>
      </c>
      <c r="EA8" s="6">
        <v>44713</v>
      </c>
      <c r="EB8" s="6">
        <v>44713</v>
      </c>
      <c r="EC8" s="6">
        <v>44713</v>
      </c>
      <c r="ED8" s="6">
        <v>44713</v>
      </c>
      <c r="EE8" s="6">
        <v>44713</v>
      </c>
      <c r="EF8" s="6">
        <v>44713</v>
      </c>
      <c r="EG8" s="6">
        <v>44713</v>
      </c>
      <c r="EH8" s="6">
        <v>44713</v>
      </c>
      <c r="EI8" s="6">
        <v>44713</v>
      </c>
      <c r="EJ8" s="6">
        <v>44713</v>
      </c>
      <c r="EK8" s="6">
        <v>44713</v>
      </c>
      <c r="EL8" s="6">
        <v>44713</v>
      </c>
      <c r="EM8" s="6">
        <v>44713</v>
      </c>
      <c r="EN8" s="6">
        <v>44713</v>
      </c>
      <c r="EO8" s="6">
        <v>44713</v>
      </c>
      <c r="EP8" s="6">
        <v>44713</v>
      </c>
      <c r="EQ8" s="6">
        <v>44713</v>
      </c>
      <c r="ER8" s="6">
        <v>44713</v>
      </c>
      <c r="ES8" s="6">
        <v>44713</v>
      </c>
      <c r="ET8" s="6">
        <v>44713</v>
      </c>
      <c r="EU8" s="6">
        <v>44713</v>
      </c>
      <c r="EV8" s="6">
        <v>44713</v>
      </c>
      <c r="EW8" s="6">
        <v>44713</v>
      </c>
      <c r="EX8" s="6">
        <v>44713</v>
      </c>
      <c r="EY8" s="6">
        <v>44713</v>
      </c>
      <c r="EZ8" s="6">
        <v>44713</v>
      </c>
      <c r="FA8" s="6">
        <v>44713</v>
      </c>
      <c r="FB8" s="6">
        <v>44713</v>
      </c>
      <c r="FC8" s="6">
        <v>44713</v>
      </c>
      <c r="FD8" s="6">
        <v>44713</v>
      </c>
      <c r="FE8" s="6">
        <v>44713</v>
      </c>
      <c r="FF8" s="6">
        <v>44713</v>
      </c>
      <c r="FG8" s="6">
        <v>44713</v>
      </c>
      <c r="FH8" s="6">
        <v>44713</v>
      </c>
      <c r="FI8" s="6">
        <v>44713</v>
      </c>
      <c r="FJ8" s="6">
        <v>44713</v>
      </c>
      <c r="FK8" s="6">
        <v>44713</v>
      </c>
      <c r="FL8" s="6">
        <v>44713</v>
      </c>
      <c r="FM8" s="6">
        <v>44713</v>
      </c>
      <c r="FN8" s="6">
        <v>44713</v>
      </c>
      <c r="FO8" s="6">
        <v>44713</v>
      </c>
      <c r="FP8" s="6">
        <v>44713</v>
      </c>
      <c r="FQ8" s="6">
        <v>44713</v>
      </c>
      <c r="FR8" s="6">
        <v>44713</v>
      </c>
      <c r="FS8" s="6">
        <v>44713</v>
      </c>
      <c r="FT8" s="6">
        <v>44713</v>
      </c>
      <c r="FU8" s="6">
        <v>44713</v>
      </c>
      <c r="FV8" s="6">
        <v>44713</v>
      </c>
      <c r="FW8" s="6">
        <v>44713</v>
      </c>
      <c r="FX8" s="6">
        <v>44713</v>
      </c>
      <c r="FY8" s="6">
        <v>44713</v>
      </c>
      <c r="FZ8" s="6">
        <v>44713</v>
      </c>
      <c r="GA8" s="6">
        <v>44713</v>
      </c>
      <c r="GB8" s="6">
        <v>44713</v>
      </c>
      <c r="GC8" s="6">
        <v>44713</v>
      </c>
      <c r="GD8" s="6">
        <v>44713</v>
      </c>
      <c r="GE8" s="6">
        <v>44713</v>
      </c>
      <c r="GF8" s="6">
        <v>44713</v>
      </c>
      <c r="GG8" s="6">
        <v>44713</v>
      </c>
      <c r="GH8" s="6">
        <v>44713</v>
      </c>
      <c r="GI8" s="6">
        <v>44713</v>
      </c>
      <c r="GJ8" s="6">
        <v>44713</v>
      </c>
      <c r="GK8" s="6">
        <v>44713</v>
      </c>
      <c r="GL8" s="6">
        <v>44713</v>
      </c>
      <c r="GM8" s="6">
        <v>44713</v>
      </c>
      <c r="GN8" s="6">
        <v>44713</v>
      </c>
      <c r="GO8" s="6">
        <v>44713</v>
      </c>
      <c r="GP8" s="6">
        <v>44713</v>
      </c>
      <c r="GQ8" s="6">
        <v>44713</v>
      </c>
      <c r="GR8" s="6">
        <v>44713</v>
      </c>
      <c r="GS8" s="6">
        <v>44713</v>
      </c>
      <c r="GT8" s="6">
        <v>44713</v>
      </c>
      <c r="GU8" s="6">
        <v>44713</v>
      </c>
      <c r="GV8" s="6">
        <v>44713</v>
      </c>
      <c r="GW8" s="6">
        <v>44713</v>
      </c>
      <c r="GX8" s="6">
        <v>44713</v>
      </c>
      <c r="GY8" s="6">
        <v>44713</v>
      </c>
      <c r="GZ8" s="6">
        <v>44713</v>
      </c>
      <c r="HA8" s="6">
        <v>44713</v>
      </c>
      <c r="HB8" s="6">
        <v>44713</v>
      </c>
      <c r="HC8" s="6">
        <v>44713</v>
      </c>
      <c r="HD8" s="6">
        <v>44713</v>
      </c>
      <c r="HE8" s="6">
        <v>44713</v>
      </c>
      <c r="HF8" s="6">
        <v>44713</v>
      </c>
      <c r="HG8" s="6">
        <v>44713</v>
      </c>
      <c r="HH8" s="6">
        <v>44713</v>
      </c>
      <c r="HI8" s="6">
        <v>44713</v>
      </c>
      <c r="HJ8" s="6">
        <v>44713</v>
      </c>
      <c r="HK8" s="6">
        <v>44713</v>
      </c>
      <c r="HL8" s="6">
        <v>44713</v>
      </c>
      <c r="HM8" s="6">
        <v>44713</v>
      </c>
      <c r="HN8" s="6">
        <v>44713</v>
      </c>
      <c r="HO8" s="6">
        <v>44713</v>
      </c>
      <c r="HP8" s="6">
        <v>44713</v>
      </c>
      <c r="HQ8" s="6">
        <v>44713</v>
      </c>
      <c r="HR8" s="6">
        <v>44713</v>
      </c>
      <c r="HS8" s="6">
        <v>44713</v>
      </c>
      <c r="HT8" s="6">
        <v>44713</v>
      </c>
      <c r="HU8" s="6">
        <v>44713</v>
      </c>
      <c r="HV8" s="6">
        <v>44713</v>
      </c>
      <c r="HW8" s="6">
        <v>44713</v>
      </c>
      <c r="HX8" s="6">
        <v>44713</v>
      </c>
      <c r="HY8" s="6">
        <v>44713</v>
      </c>
      <c r="HZ8" s="6">
        <v>44713</v>
      </c>
      <c r="IA8" s="6">
        <v>44713</v>
      </c>
      <c r="IB8" s="6">
        <v>44713</v>
      </c>
      <c r="IC8" s="6">
        <v>44713</v>
      </c>
      <c r="ID8" s="6">
        <v>44713</v>
      </c>
      <c r="IE8" s="6">
        <v>44713</v>
      </c>
      <c r="IF8" s="6">
        <v>44713</v>
      </c>
      <c r="IG8" s="6">
        <v>44713</v>
      </c>
      <c r="IH8" s="6">
        <v>44713</v>
      </c>
      <c r="II8" s="6">
        <v>44713</v>
      </c>
      <c r="IJ8" s="6">
        <v>44713</v>
      </c>
      <c r="IK8" s="6">
        <v>44713</v>
      </c>
      <c r="IL8" s="6">
        <v>44713</v>
      </c>
      <c r="IM8" s="6">
        <v>44713</v>
      </c>
      <c r="IN8" s="6">
        <v>44713</v>
      </c>
      <c r="IO8" s="6">
        <v>44713</v>
      </c>
      <c r="IP8" s="6">
        <v>44713</v>
      </c>
      <c r="IQ8" s="6">
        <v>44713</v>
      </c>
    </row>
    <row r="9" spans="1:251">
      <c r="A9" s="4" t="s">
        <v>257</v>
      </c>
      <c r="B9" s="1">
        <f>COUNT(B11:B72)</f>
        <v>58</v>
      </c>
      <c r="C9" s="1">
        <v>57</v>
      </c>
      <c r="D9" s="1">
        <v>55</v>
      </c>
      <c r="E9" s="1">
        <v>49</v>
      </c>
      <c r="F9" s="1">
        <v>49</v>
      </c>
      <c r="G9" s="1">
        <v>54</v>
      </c>
      <c r="H9" s="1">
        <v>43</v>
      </c>
      <c r="I9" s="1">
        <v>43</v>
      </c>
      <c r="J9" s="1">
        <v>43</v>
      </c>
      <c r="K9" s="1">
        <v>43</v>
      </c>
      <c r="L9" s="1">
        <v>43</v>
      </c>
      <c r="M9" s="1">
        <v>43</v>
      </c>
      <c r="N9" s="1">
        <v>58</v>
      </c>
      <c r="O9" s="1">
        <v>57</v>
      </c>
      <c r="P9" s="1">
        <v>55</v>
      </c>
      <c r="Q9" s="1">
        <v>49</v>
      </c>
      <c r="R9" s="1">
        <v>49</v>
      </c>
      <c r="S9" s="1">
        <v>54</v>
      </c>
      <c r="T9" s="1">
        <v>43</v>
      </c>
      <c r="U9" s="1">
        <v>43</v>
      </c>
      <c r="V9" s="1">
        <v>43</v>
      </c>
      <c r="W9" s="1">
        <v>43</v>
      </c>
      <c r="X9" s="1">
        <v>43</v>
      </c>
      <c r="Y9" s="1">
        <v>43</v>
      </c>
      <c r="Z9" s="1">
        <v>58</v>
      </c>
      <c r="AA9" s="1">
        <v>57</v>
      </c>
      <c r="AB9" s="1">
        <v>55</v>
      </c>
      <c r="AC9" s="1">
        <v>49</v>
      </c>
      <c r="AD9" s="1">
        <v>49</v>
      </c>
      <c r="AE9" s="1">
        <v>54</v>
      </c>
      <c r="AF9" s="1">
        <v>43</v>
      </c>
      <c r="AG9" s="1">
        <v>43</v>
      </c>
      <c r="AH9" s="1">
        <v>43</v>
      </c>
      <c r="AI9" s="1">
        <v>43</v>
      </c>
      <c r="AJ9" s="1">
        <v>43</v>
      </c>
      <c r="AK9" s="1">
        <v>43</v>
      </c>
      <c r="AL9" s="1">
        <v>42</v>
      </c>
      <c r="AM9" s="1">
        <v>42</v>
      </c>
      <c r="AN9" s="1">
        <v>28</v>
      </c>
      <c r="AO9" s="1">
        <v>28</v>
      </c>
      <c r="AP9" s="1">
        <v>28</v>
      </c>
      <c r="AQ9" s="1">
        <v>28</v>
      </c>
      <c r="AR9" s="1">
        <v>42</v>
      </c>
      <c r="AS9" s="1">
        <v>42</v>
      </c>
      <c r="AT9" s="1">
        <v>42</v>
      </c>
      <c r="AU9" s="1">
        <v>42</v>
      </c>
      <c r="AV9" s="1">
        <v>42</v>
      </c>
      <c r="AW9" s="1">
        <v>42</v>
      </c>
      <c r="AX9" s="1">
        <v>54</v>
      </c>
      <c r="AY9" s="1">
        <v>42</v>
      </c>
      <c r="AZ9" s="1">
        <v>28</v>
      </c>
      <c r="BA9" s="1">
        <v>28</v>
      </c>
      <c r="BB9" s="1">
        <v>28</v>
      </c>
      <c r="BC9" s="1">
        <v>28</v>
      </c>
      <c r="BD9" s="1">
        <v>42</v>
      </c>
      <c r="BE9" s="1">
        <v>42</v>
      </c>
      <c r="BF9" s="1">
        <v>42</v>
      </c>
      <c r="BG9" s="1">
        <v>42</v>
      </c>
      <c r="BH9" s="1">
        <v>42</v>
      </c>
      <c r="BI9" s="1">
        <v>42</v>
      </c>
      <c r="BJ9" s="1">
        <v>42</v>
      </c>
      <c r="BK9" s="1">
        <v>42</v>
      </c>
      <c r="BL9" s="1">
        <v>28</v>
      </c>
      <c r="BM9" s="1">
        <v>28</v>
      </c>
      <c r="BN9" s="1">
        <v>28</v>
      </c>
      <c r="BO9" s="1">
        <v>28</v>
      </c>
      <c r="BP9" s="1">
        <v>42</v>
      </c>
      <c r="BQ9" s="1">
        <v>42</v>
      </c>
      <c r="BR9" s="1">
        <v>42</v>
      </c>
      <c r="BS9" s="1">
        <v>42</v>
      </c>
      <c r="BT9" s="1">
        <v>42</v>
      </c>
      <c r="BU9" s="1">
        <v>42</v>
      </c>
      <c r="BV9" s="1">
        <v>42</v>
      </c>
      <c r="BW9" s="1">
        <v>42</v>
      </c>
      <c r="BX9" s="1">
        <v>28</v>
      </c>
      <c r="BY9" s="1">
        <v>28</v>
      </c>
      <c r="BZ9" s="1">
        <v>28</v>
      </c>
      <c r="CA9" s="1">
        <v>28</v>
      </c>
      <c r="CB9" s="1">
        <v>42</v>
      </c>
      <c r="CC9" s="1">
        <v>42</v>
      </c>
      <c r="CD9" s="1">
        <v>42</v>
      </c>
      <c r="CE9" s="1">
        <v>42</v>
      </c>
      <c r="CF9" s="1">
        <v>42</v>
      </c>
      <c r="CG9" s="1">
        <v>42</v>
      </c>
      <c r="CH9" s="1">
        <v>54</v>
      </c>
      <c r="CI9" s="1">
        <v>42</v>
      </c>
      <c r="CJ9" s="1">
        <v>28</v>
      </c>
      <c r="CK9" s="1">
        <v>28</v>
      </c>
      <c r="CL9" s="1">
        <v>28</v>
      </c>
      <c r="CM9" s="1">
        <v>28</v>
      </c>
      <c r="CN9" s="1">
        <v>42</v>
      </c>
      <c r="CO9" s="1">
        <v>42</v>
      </c>
      <c r="CP9" s="1">
        <v>42</v>
      </c>
      <c r="CQ9" s="1">
        <v>42</v>
      </c>
      <c r="CR9" s="1">
        <v>42</v>
      </c>
      <c r="CS9" s="1">
        <v>42</v>
      </c>
      <c r="CT9" s="1">
        <v>42</v>
      </c>
      <c r="CU9" s="1">
        <v>42</v>
      </c>
      <c r="CV9" s="1">
        <v>28</v>
      </c>
      <c r="CW9" s="1">
        <v>28</v>
      </c>
      <c r="CX9" s="1">
        <v>28</v>
      </c>
      <c r="CY9" s="1">
        <v>28</v>
      </c>
      <c r="CZ9" s="1">
        <v>42</v>
      </c>
      <c r="DA9" s="1">
        <v>42</v>
      </c>
      <c r="DB9" s="1">
        <v>42</v>
      </c>
      <c r="DC9" s="1">
        <v>42</v>
      </c>
      <c r="DD9" s="1">
        <v>42</v>
      </c>
      <c r="DE9" s="1">
        <v>42</v>
      </c>
      <c r="DF9" s="1">
        <v>42</v>
      </c>
      <c r="DG9" s="1">
        <v>42</v>
      </c>
      <c r="DH9" s="1">
        <v>28</v>
      </c>
      <c r="DI9" s="1">
        <v>28</v>
      </c>
      <c r="DJ9" s="1">
        <v>28</v>
      </c>
      <c r="DK9" s="1">
        <v>28</v>
      </c>
      <c r="DL9" s="1">
        <v>42</v>
      </c>
      <c r="DM9" s="1">
        <v>42</v>
      </c>
      <c r="DN9" s="1">
        <v>42</v>
      </c>
      <c r="DO9" s="1">
        <v>42</v>
      </c>
      <c r="DP9" s="1">
        <v>42</v>
      </c>
      <c r="DQ9" s="1">
        <v>42</v>
      </c>
      <c r="DR9" s="1">
        <v>54</v>
      </c>
      <c r="DS9" s="1">
        <v>42</v>
      </c>
      <c r="DT9" s="1">
        <v>28</v>
      </c>
      <c r="DU9" s="1">
        <v>28</v>
      </c>
      <c r="DV9" s="1">
        <v>28</v>
      </c>
      <c r="DW9" s="1">
        <v>28</v>
      </c>
      <c r="DX9" s="1">
        <v>42</v>
      </c>
      <c r="DY9" s="1">
        <v>42</v>
      </c>
      <c r="DZ9" s="1">
        <v>42</v>
      </c>
      <c r="EA9" s="1">
        <v>42</v>
      </c>
      <c r="EB9" s="1">
        <v>42</v>
      </c>
      <c r="EC9" s="1">
        <v>42</v>
      </c>
      <c r="ED9" s="1">
        <v>42</v>
      </c>
      <c r="EE9" s="1">
        <v>42</v>
      </c>
      <c r="EF9" s="1">
        <v>28</v>
      </c>
      <c r="EG9" s="1">
        <v>28</v>
      </c>
      <c r="EH9" s="1">
        <v>28</v>
      </c>
      <c r="EI9" s="1">
        <v>28</v>
      </c>
      <c r="EJ9" s="1">
        <v>42</v>
      </c>
      <c r="EK9" s="1">
        <v>42</v>
      </c>
      <c r="EL9" s="1">
        <v>42</v>
      </c>
      <c r="EM9" s="1">
        <v>42</v>
      </c>
      <c r="EN9" s="1">
        <v>42</v>
      </c>
      <c r="EO9" s="1">
        <v>42</v>
      </c>
      <c r="EP9" s="1">
        <v>42</v>
      </c>
      <c r="EQ9" s="1">
        <v>42</v>
      </c>
      <c r="ER9" s="1">
        <v>28</v>
      </c>
      <c r="ES9" s="1">
        <v>28</v>
      </c>
      <c r="ET9" s="1">
        <v>28</v>
      </c>
      <c r="EU9" s="1">
        <v>28</v>
      </c>
      <c r="EV9" s="1">
        <v>42</v>
      </c>
      <c r="EW9" s="1">
        <v>42</v>
      </c>
      <c r="EX9" s="1">
        <v>42</v>
      </c>
      <c r="EY9" s="1">
        <v>42</v>
      </c>
      <c r="EZ9" s="1">
        <v>42</v>
      </c>
      <c r="FA9" s="1">
        <v>42</v>
      </c>
      <c r="FB9" s="1">
        <v>54</v>
      </c>
      <c r="FC9" s="1">
        <v>42</v>
      </c>
      <c r="FD9" s="1">
        <v>28</v>
      </c>
      <c r="FE9" s="1">
        <v>28</v>
      </c>
      <c r="FF9" s="1">
        <v>28</v>
      </c>
      <c r="FG9" s="1">
        <v>28</v>
      </c>
      <c r="FH9" s="1">
        <v>42</v>
      </c>
      <c r="FI9" s="1">
        <v>42</v>
      </c>
      <c r="FJ9" s="1">
        <v>42</v>
      </c>
      <c r="FK9" s="1">
        <v>42</v>
      </c>
      <c r="FL9" s="1">
        <v>42</v>
      </c>
      <c r="FM9" s="1">
        <v>42</v>
      </c>
      <c r="FN9" s="1">
        <v>42</v>
      </c>
      <c r="FO9" s="1">
        <v>42</v>
      </c>
      <c r="FP9" s="1">
        <v>28</v>
      </c>
      <c r="FQ9" s="1">
        <v>28</v>
      </c>
      <c r="FR9" s="1">
        <v>28</v>
      </c>
      <c r="FS9" s="1">
        <v>28</v>
      </c>
      <c r="FT9" s="1">
        <v>42</v>
      </c>
      <c r="FU9" s="1">
        <v>42</v>
      </c>
      <c r="FV9" s="1">
        <v>42</v>
      </c>
      <c r="FW9" s="1">
        <v>42</v>
      </c>
      <c r="FX9" s="1">
        <v>42</v>
      </c>
      <c r="FY9" s="1">
        <v>42</v>
      </c>
      <c r="FZ9" s="1">
        <v>42</v>
      </c>
      <c r="GA9" s="1">
        <v>42</v>
      </c>
      <c r="GB9" s="1">
        <v>28</v>
      </c>
      <c r="GC9" s="1">
        <v>28</v>
      </c>
      <c r="GD9" s="1">
        <v>28</v>
      </c>
      <c r="GE9" s="1">
        <v>28</v>
      </c>
      <c r="GF9" s="1">
        <v>42</v>
      </c>
      <c r="GG9" s="1">
        <v>42</v>
      </c>
      <c r="GH9" s="1">
        <v>42</v>
      </c>
      <c r="GI9" s="1">
        <v>42</v>
      </c>
      <c r="GJ9" s="1">
        <v>42</v>
      </c>
      <c r="GK9" s="1">
        <v>42</v>
      </c>
      <c r="GL9" s="1">
        <v>54</v>
      </c>
      <c r="GM9" s="1">
        <v>42</v>
      </c>
      <c r="GN9" s="1">
        <v>28</v>
      </c>
      <c r="GO9" s="1">
        <v>28</v>
      </c>
      <c r="GP9" s="1">
        <v>28</v>
      </c>
      <c r="GQ9" s="1">
        <v>28</v>
      </c>
      <c r="GR9" s="1">
        <v>42</v>
      </c>
      <c r="GS9" s="1">
        <v>42</v>
      </c>
      <c r="GT9" s="1">
        <v>42</v>
      </c>
      <c r="GU9" s="1">
        <v>42</v>
      </c>
      <c r="GV9" s="1">
        <v>42</v>
      </c>
      <c r="GW9" s="1">
        <v>42</v>
      </c>
      <c r="GX9" s="1">
        <v>42</v>
      </c>
      <c r="GY9" s="1">
        <v>42</v>
      </c>
      <c r="GZ9" s="1">
        <v>28</v>
      </c>
      <c r="HA9" s="1">
        <v>28</v>
      </c>
      <c r="HB9" s="1">
        <v>28</v>
      </c>
      <c r="HC9" s="1">
        <v>28</v>
      </c>
      <c r="HD9" s="1">
        <v>42</v>
      </c>
      <c r="HE9" s="1">
        <v>42</v>
      </c>
      <c r="HF9" s="1">
        <v>42</v>
      </c>
      <c r="HG9" s="1">
        <v>42</v>
      </c>
      <c r="HH9" s="1">
        <v>42</v>
      </c>
      <c r="HI9" s="1">
        <v>42</v>
      </c>
      <c r="HJ9" s="1">
        <v>42</v>
      </c>
      <c r="HK9" s="1">
        <v>42</v>
      </c>
      <c r="HL9" s="1">
        <v>28</v>
      </c>
      <c r="HM9" s="1">
        <v>28</v>
      </c>
      <c r="HN9" s="1">
        <v>28</v>
      </c>
      <c r="HO9" s="1">
        <v>28</v>
      </c>
      <c r="HP9" s="1">
        <v>42</v>
      </c>
      <c r="HQ9" s="1">
        <v>42</v>
      </c>
      <c r="HR9" s="1">
        <v>42</v>
      </c>
      <c r="HS9" s="1">
        <v>42</v>
      </c>
      <c r="HT9" s="1">
        <v>42</v>
      </c>
      <c r="HU9" s="1">
        <v>42</v>
      </c>
      <c r="HV9" s="1">
        <v>54</v>
      </c>
      <c r="HW9" s="1">
        <v>42</v>
      </c>
      <c r="HX9" s="1">
        <v>28</v>
      </c>
      <c r="HY9" s="1">
        <v>28</v>
      </c>
      <c r="HZ9" s="1">
        <v>28</v>
      </c>
      <c r="IA9" s="1">
        <v>28</v>
      </c>
      <c r="IB9" s="1">
        <v>42</v>
      </c>
      <c r="IC9" s="1">
        <v>42</v>
      </c>
      <c r="ID9" s="1">
        <v>42</v>
      </c>
      <c r="IE9" s="1">
        <v>42</v>
      </c>
      <c r="IF9" s="1">
        <v>42</v>
      </c>
      <c r="IG9" s="1">
        <v>42</v>
      </c>
      <c r="IH9" s="1">
        <v>42</v>
      </c>
      <c r="II9" s="1">
        <v>42</v>
      </c>
      <c r="IJ9" s="1">
        <v>28</v>
      </c>
      <c r="IK9" s="1">
        <v>28</v>
      </c>
      <c r="IL9" s="1">
        <v>28</v>
      </c>
      <c r="IM9" s="1">
        <v>28</v>
      </c>
      <c r="IN9" s="1">
        <v>42</v>
      </c>
      <c r="IO9" s="1">
        <v>42</v>
      </c>
      <c r="IP9" s="1">
        <v>42</v>
      </c>
      <c r="IQ9" s="1">
        <v>42</v>
      </c>
    </row>
    <row r="10" spans="1:251">
      <c r="A10" s="4" t="s">
        <v>258</v>
      </c>
      <c r="B10" s="8" t="s">
        <v>263</v>
      </c>
      <c r="C10" s="8" t="s">
        <v>264</v>
      </c>
      <c r="D10" s="8" t="s">
        <v>265</v>
      </c>
      <c r="E10" s="8" t="s">
        <v>266</v>
      </c>
      <c r="F10" s="8" t="s">
        <v>267</v>
      </c>
      <c r="G10" s="8" t="s">
        <v>268</v>
      </c>
      <c r="H10" s="8" t="s">
        <v>269</v>
      </c>
      <c r="I10" s="8" t="s">
        <v>270</v>
      </c>
      <c r="J10" s="8" t="s">
        <v>271</v>
      </c>
      <c r="K10" s="8" t="s">
        <v>272</v>
      </c>
      <c r="L10" s="8" t="s">
        <v>273</v>
      </c>
      <c r="M10" s="8" t="s">
        <v>274</v>
      </c>
      <c r="N10" s="8" t="s">
        <v>275</v>
      </c>
      <c r="O10" s="8" t="s">
        <v>276</v>
      </c>
      <c r="P10" s="8" t="s">
        <v>277</v>
      </c>
      <c r="Q10" s="8" t="s">
        <v>278</v>
      </c>
      <c r="R10" s="8" t="s">
        <v>279</v>
      </c>
      <c r="S10" s="8" t="s">
        <v>280</v>
      </c>
      <c r="T10" s="8" t="s">
        <v>281</v>
      </c>
      <c r="U10" s="8" t="s">
        <v>282</v>
      </c>
      <c r="V10" s="8" t="s">
        <v>283</v>
      </c>
      <c r="W10" s="8" t="s">
        <v>284</v>
      </c>
      <c r="X10" s="8" t="s">
        <v>285</v>
      </c>
      <c r="Y10" s="8" t="s">
        <v>286</v>
      </c>
      <c r="Z10" s="8" t="s">
        <v>287</v>
      </c>
      <c r="AA10" s="8" t="s">
        <v>288</v>
      </c>
      <c r="AB10" s="8" t="s">
        <v>289</v>
      </c>
      <c r="AC10" s="8" t="s">
        <v>290</v>
      </c>
      <c r="AD10" s="8" t="s">
        <v>291</v>
      </c>
      <c r="AE10" s="8" t="s">
        <v>292</v>
      </c>
      <c r="AF10" s="8" t="s">
        <v>293</v>
      </c>
      <c r="AG10" s="8" t="s">
        <v>294</v>
      </c>
      <c r="AH10" s="8" t="s">
        <v>295</v>
      </c>
      <c r="AI10" s="8" t="s">
        <v>296</v>
      </c>
      <c r="AJ10" s="8" t="s">
        <v>297</v>
      </c>
      <c r="AK10" s="8" t="s">
        <v>298</v>
      </c>
      <c r="AL10" s="8" t="s">
        <v>299</v>
      </c>
      <c r="AM10" s="8" t="s">
        <v>300</v>
      </c>
      <c r="AN10" s="8" t="s">
        <v>301</v>
      </c>
      <c r="AO10" s="8" t="s">
        <v>302</v>
      </c>
      <c r="AP10" s="8" t="s">
        <v>303</v>
      </c>
      <c r="AQ10" s="8" t="s">
        <v>304</v>
      </c>
      <c r="AR10" s="8" t="s">
        <v>305</v>
      </c>
      <c r="AS10" s="8" t="s">
        <v>306</v>
      </c>
      <c r="AT10" s="8" t="s">
        <v>307</v>
      </c>
      <c r="AU10" s="8" t="s">
        <v>308</v>
      </c>
      <c r="AV10" s="8" t="s">
        <v>309</v>
      </c>
      <c r="AW10" s="8" t="s">
        <v>310</v>
      </c>
      <c r="AX10" s="8" t="s">
        <v>311</v>
      </c>
      <c r="AY10" s="8" t="s">
        <v>312</v>
      </c>
      <c r="AZ10" s="8" t="s">
        <v>313</v>
      </c>
      <c r="BA10" s="8" t="s">
        <v>314</v>
      </c>
      <c r="BB10" s="8" t="s">
        <v>315</v>
      </c>
      <c r="BC10" s="8" t="s">
        <v>316</v>
      </c>
      <c r="BD10" s="8" t="s">
        <v>317</v>
      </c>
      <c r="BE10" s="8" t="s">
        <v>318</v>
      </c>
      <c r="BF10" s="8" t="s">
        <v>319</v>
      </c>
      <c r="BG10" s="8" t="s">
        <v>320</v>
      </c>
      <c r="BH10" s="8" t="s">
        <v>321</v>
      </c>
      <c r="BI10" s="8" t="s">
        <v>322</v>
      </c>
      <c r="BJ10" s="8" t="s">
        <v>323</v>
      </c>
      <c r="BK10" s="8" t="s">
        <v>324</v>
      </c>
      <c r="BL10" s="8" t="s">
        <v>325</v>
      </c>
      <c r="BM10" s="8" t="s">
        <v>326</v>
      </c>
      <c r="BN10" s="8" t="s">
        <v>327</v>
      </c>
      <c r="BO10" s="8" t="s">
        <v>328</v>
      </c>
      <c r="BP10" s="8" t="s">
        <v>329</v>
      </c>
      <c r="BQ10" s="8" t="s">
        <v>330</v>
      </c>
      <c r="BR10" s="8" t="s">
        <v>331</v>
      </c>
      <c r="BS10" s="8" t="s">
        <v>332</v>
      </c>
      <c r="BT10" s="8" t="s">
        <v>333</v>
      </c>
      <c r="BU10" s="8" t="s">
        <v>334</v>
      </c>
      <c r="BV10" s="8" t="s">
        <v>335</v>
      </c>
      <c r="BW10" s="8" t="s">
        <v>336</v>
      </c>
      <c r="BX10" s="8" t="s">
        <v>337</v>
      </c>
      <c r="BY10" s="8" t="s">
        <v>338</v>
      </c>
      <c r="BZ10" s="8" t="s">
        <v>339</v>
      </c>
      <c r="CA10" s="8" t="s">
        <v>340</v>
      </c>
      <c r="CB10" s="8" t="s">
        <v>341</v>
      </c>
      <c r="CC10" s="8" t="s">
        <v>342</v>
      </c>
      <c r="CD10" s="8" t="s">
        <v>343</v>
      </c>
      <c r="CE10" s="8" t="s">
        <v>344</v>
      </c>
      <c r="CF10" s="8" t="s">
        <v>345</v>
      </c>
      <c r="CG10" s="8" t="s">
        <v>346</v>
      </c>
      <c r="CH10" s="8" t="s">
        <v>347</v>
      </c>
      <c r="CI10" s="8" t="s">
        <v>348</v>
      </c>
      <c r="CJ10" s="8" t="s">
        <v>349</v>
      </c>
      <c r="CK10" s="8" t="s">
        <v>350</v>
      </c>
      <c r="CL10" s="8" t="s">
        <v>351</v>
      </c>
      <c r="CM10" s="8" t="s">
        <v>352</v>
      </c>
      <c r="CN10" s="8" t="s">
        <v>353</v>
      </c>
      <c r="CO10" s="8" t="s">
        <v>354</v>
      </c>
      <c r="CP10" s="8" t="s">
        <v>355</v>
      </c>
      <c r="CQ10" s="8" t="s">
        <v>356</v>
      </c>
      <c r="CR10" s="8" t="s">
        <v>357</v>
      </c>
      <c r="CS10" s="8" t="s">
        <v>358</v>
      </c>
      <c r="CT10" s="8" t="s">
        <v>359</v>
      </c>
      <c r="CU10" s="8" t="s">
        <v>360</v>
      </c>
      <c r="CV10" s="8" t="s">
        <v>361</v>
      </c>
      <c r="CW10" s="8" t="s">
        <v>362</v>
      </c>
      <c r="CX10" s="8" t="s">
        <v>363</v>
      </c>
      <c r="CY10" s="8" t="s">
        <v>364</v>
      </c>
      <c r="CZ10" s="8" t="s">
        <v>365</v>
      </c>
      <c r="DA10" s="8" t="s">
        <v>366</v>
      </c>
      <c r="DB10" s="8" t="s">
        <v>367</v>
      </c>
      <c r="DC10" s="8" t="s">
        <v>368</v>
      </c>
      <c r="DD10" s="8" t="s">
        <v>369</v>
      </c>
      <c r="DE10" s="8" t="s">
        <v>370</v>
      </c>
      <c r="DF10" s="8" t="s">
        <v>371</v>
      </c>
      <c r="DG10" s="8" t="s">
        <v>372</v>
      </c>
      <c r="DH10" s="8" t="s">
        <v>373</v>
      </c>
      <c r="DI10" s="8" t="s">
        <v>374</v>
      </c>
      <c r="DJ10" s="8" t="s">
        <v>375</v>
      </c>
      <c r="DK10" s="8" t="s">
        <v>376</v>
      </c>
      <c r="DL10" s="8" t="s">
        <v>377</v>
      </c>
      <c r="DM10" s="8" t="s">
        <v>378</v>
      </c>
      <c r="DN10" s="8" t="s">
        <v>379</v>
      </c>
      <c r="DO10" s="8" t="s">
        <v>380</v>
      </c>
      <c r="DP10" s="8" t="s">
        <v>381</v>
      </c>
      <c r="DQ10" s="8" t="s">
        <v>382</v>
      </c>
      <c r="DR10" s="8" t="s">
        <v>383</v>
      </c>
      <c r="DS10" s="8" t="s">
        <v>384</v>
      </c>
      <c r="DT10" s="8" t="s">
        <v>385</v>
      </c>
      <c r="DU10" s="8" t="s">
        <v>386</v>
      </c>
      <c r="DV10" s="8" t="s">
        <v>387</v>
      </c>
      <c r="DW10" s="8" t="s">
        <v>388</v>
      </c>
      <c r="DX10" s="8" t="s">
        <v>389</v>
      </c>
      <c r="DY10" s="8" t="s">
        <v>390</v>
      </c>
      <c r="DZ10" s="8" t="s">
        <v>391</v>
      </c>
      <c r="EA10" s="8" t="s">
        <v>392</v>
      </c>
      <c r="EB10" s="8" t="s">
        <v>393</v>
      </c>
      <c r="EC10" s="8" t="s">
        <v>394</v>
      </c>
      <c r="ED10" s="8" t="s">
        <v>395</v>
      </c>
      <c r="EE10" s="8" t="s">
        <v>396</v>
      </c>
      <c r="EF10" s="8" t="s">
        <v>397</v>
      </c>
      <c r="EG10" s="8" t="s">
        <v>398</v>
      </c>
      <c r="EH10" s="8" t="s">
        <v>399</v>
      </c>
      <c r="EI10" s="8" t="s">
        <v>400</v>
      </c>
      <c r="EJ10" s="8" t="s">
        <v>401</v>
      </c>
      <c r="EK10" s="8" t="s">
        <v>402</v>
      </c>
      <c r="EL10" s="8" t="s">
        <v>403</v>
      </c>
      <c r="EM10" s="8" t="s">
        <v>404</v>
      </c>
      <c r="EN10" s="8" t="s">
        <v>405</v>
      </c>
      <c r="EO10" s="8" t="s">
        <v>406</v>
      </c>
      <c r="EP10" s="8" t="s">
        <v>407</v>
      </c>
      <c r="EQ10" s="8" t="s">
        <v>408</v>
      </c>
      <c r="ER10" s="8" t="s">
        <v>409</v>
      </c>
      <c r="ES10" s="8" t="s">
        <v>410</v>
      </c>
      <c r="ET10" s="8" t="s">
        <v>411</v>
      </c>
      <c r="EU10" s="8" t="s">
        <v>412</v>
      </c>
      <c r="EV10" s="8" t="s">
        <v>413</v>
      </c>
      <c r="EW10" s="8" t="s">
        <v>414</v>
      </c>
      <c r="EX10" s="8" t="s">
        <v>415</v>
      </c>
      <c r="EY10" s="8" t="s">
        <v>416</v>
      </c>
      <c r="EZ10" s="8" t="s">
        <v>417</v>
      </c>
      <c r="FA10" s="8" t="s">
        <v>418</v>
      </c>
      <c r="FB10" s="8" t="s">
        <v>419</v>
      </c>
      <c r="FC10" s="8" t="s">
        <v>420</v>
      </c>
      <c r="FD10" s="8" t="s">
        <v>421</v>
      </c>
      <c r="FE10" s="8" t="s">
        <v>422</v>
      </c>
      <c r="FF10" s="8" t="s">
        <v>423</v>
      </c>
      <c r="FG10" s="8" t="s">
        <v>424</v>
      </c>
      <c r="FH10" s="8" t="s">
        <v>425</v>
      </c>
      <c r="FI10" s="8" t="s">
        <v>426</v>
      </c>
      <c r="FJ10" s="8" t="s">
        <v>427</v>
      </c>
      <c r="FK10" s="8" t="s">
        <v>428</v>
      </c>
      <c r="FL10" s="8" t="s">
        <v>429</v>
      </c>
      <c r="FM10" s="8" t="s">
        <v>430</v>
      </c>
      <c r="FN10" s="8" t="s">
        <v>431</v>
      </c>
      <c r="FO10" s="8" t="s">
        <v>432</v>
      </c>
      <c r="FP10" s="8" t="s">
        <v>433</v>
      </c>
      <c r="FQ10" s="8" t="s">
        <v>434</v>
      </c>
      <c r="FR10" s="8" t="s">
        <v>435</v>
      </c>
      <c r="FS10" s="8" t="s">
        <v>436</v>
      </c>
      <c r="FT10" s="8" t="s">
        <v>437</v>
      </c>
      <c r="FU10" s="8" t="s">
        <v>438</v>
      </c>
      <c r="FV10" s="8" t="s">
        <v>439</v>
      </c>
      <c r="FW10" s="8" t="s">
        <v>440</v>
      </c>
      <c r="FX10" s="8" t="s">
        <v>441</v>
      </c>
      <c r="FY10" s="8" t="s">
        <v>442</v>
      </c>
      <c r="FZ10" s="8" t="s">
        <v>443</v>
      </c>
      <c r="GA10" s="8" t="s">
        <v>444</v>
      </c>
      <c r="GB10" s="8" t="s">
        <v>445</v>
      </c>
      <c r="GC10" s="8" t="s">
        <v>446</v>
      </c>
      <c r="GD10" s="8" t="s">
        <v>447</v>
      </c>
      <c r="GE10" s="8" t="s">
        <v>448</v>
      </c>
      <c r="GF10" s="8" t="s">
        <v>449</v>
      </c>
      <c r="GG10" s="8" t="s">
        <v>450</v>
      </c>
      <c r="GH10" s="8" t="s">
        <v>451</v>
      </c>
      <c r="GI10" s="8" t="s">
        <v>452</v>
      </c>
      <c r="GJ10" s="8" t="s">
        <v>453</v>
      </c>
      <c r="GK10" s="8" t="s">
        <v>454</v>
      </c>
      <c r="GL10" s="8" t="s">
        <v>455</v>
      </c>
      <c r="GM10" s="8" t="s">
        <v>456</v>
      </c>
      <c r="GN10" s="8" t="s">
        <v>457</v>
      </c>
      <c r="GO10" s="8" t="s">
        <v>458</v>
      </c>
      <c r="GP10" s="8" t="s">
        <v>459</v>
      </c>
      <c r="GQ10" s="8" t="s">
        <v>460</v>
      </c>
      <c r="GR10" s="8" t="s">
        <v>461</v>
      </c>
      <c r="GS10" s="8" t="s">
        <v>462</v>
      </c>
      <c r="GT10" s="8" t="s">
        <v>463</v>
      </c>
      <c r="GU10" s="8" t="s">
        <v>464</v>
      </c>
      <c r="GV10" s="8" t="s">
        <v>465</v>
      </c>
      <c r="GW10" s="8" t="s">
        <v>466</v>
      </c>
      <c r="GX10" s="8" t="s">
        <v>467</v>
      </c>
      <c r="GY10" s="8" t="s">
        <v>468</v>
      </c>
      <c r="GZ10" s="8" t="s">
        <v>469</v>
      </c>
      <c r="HA10" s="8" t="s">
        <v>470</v>
      </c>
      <c r="HB10" s="8" t="s">
        <v>471</v>
      </c>
      <c r="HC10" s="8" t="s">
        <v>472</v>
      </c>
      <c r="HD10" s="8" t="s">
        <v>473</v>
      </c>
      <c r="HE10" s="8" t="s">
        <v>474</v>
      </c>
      <c r="HF10" s="8" t="s">
        <v>475</v>
      </c>
      <c r="HG10" s="8" t="s">
        <v>476</v>
      </c>
      <c r="HH10" s="8" t="s">
        <v>477</v>
      </c>
      <c r="HI10" s="8" t="s">
        <v>478</v>
      </c>
      <c r="HJ10" s="8" t="s">
        <v>479</v>
      </c>
      <c r="HK10" s="8" t="s">
        <v>480</v>
      </c>
      <c r="HL10" s="8" t="s">
        <v>481</v>
      </c>
      <c r="HM10" s="8" t="s">
        <v>482</v>
      </c>
      <c r="HN10" s="8" t="s">
        <v>483</v>
      </c>
      <c r="HO10" s="8" t="s">
        <v>484</v>
      </c>
      <c r="HP10" s="8" t="s">
        <v>485</v>
      </c>
      <c r="HQ10" s="8" t="s">
        <v>486</v>
      </c>
      <c r="HR10" s="8" t="s">
        <v>487</v>
      </c>
      <c r="HS10" s="8" t="s">
        <v>488</v>
      </c>
      <c r="HT10" s="8" t="s">
        <v>489</v>
      </c>
      <c r="HU10" s="8" t="s">
        <v>490</v>
      </c>
      <c r="HV10" s="8" t="s">
        <v>491</v>
      </c>
      <c r="HW10" s="8" t="s">
        <v>492</v>
      </c>
      <c r="HX10" s="8" t="s">
        <v>493</v>
      </c>
      <c r="HY10" s="8" t="s">
        <v>494</v>
      </c>
      <c r="HZ10" s="8" t="s">
        <v>495</v>
      </c>
      <c r="IA10" s="8" t="s">
        <v>496</v>
      </c>
      <c r="IB10" s="8" t="s">
        <v>497</v>
      </c>
      <c r="IC10" s="8" t="s">
        <v>498</v>
      </c>
      <c r="ID10" s="8" t="s">
        <v>499</v>
      </c>
      <c r="IE10" s="8" t="s">
        <v>500</v>
      </c>
      <c r="IF10" s="8" t="s">
        <v>501</v>
      </c>
      <c r="IG10" s="8" t="s">
        <v>502</v>
      </c>
      <c r="IH10" s="8" t="s">
        <v>503</v>
      </c>
      <c r="II10" s="8" t="s">
        <v>504</v>
      </c>
      <c r="IJ10" s="8" t="s">
        <v>505</v>
      </c>
      <c r="IK10" s="8" t="s">
        <v>506</v>
      </c>
      <c r="IL10" s="8" t="s">
        <v>507</v>
      </c>
      <c r="IM10" s="8" t="s">
        <v>508</v>
      </c>
      <c r="IN10" s="8" t="s">
        <v>509</v>
      </c>
      <c r="IO10" s="8" t="s">
        <v>510</v>
      </c>
      <c r="IP10" s="8" t="s">
        <v>511</v>
      </c>
      <c r="IQ10" s="8" t="s">
        <v>512</v>
      </c>
    </row>
    <row r="11" spans="1:251">
      <c r="A11" s="4" t="s">
        <v>725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</row>
    <row r="12" spans="1:251">
      <c r="A12" s="10">
        <v>27334</v>
      </c>
      <c r="B12" s="9">
        <v>1988.6</v>
      </c>
      <c r="N12" s="9">
        <v>1805.4</v>
      </c>
      <c r="Z12" s="9">
        <v>183.2</v>
      </c>
    </row>
    <row r="13" spans="1:251">
      <c r="A13" s="10">
        <v>29037</v>
      </c>
      <c r="B13" s="9">
        <v>2114.4</v>
      </c>
      <c r="C13" s="9">
        <v>1904.1</v>
      </c>
      <c r="N13" s="9">
        <v>1844.4</v>
      </c>
      <c r="O13" s="9">
        <v>1669.1</v>
      </c>
      <c r="Z13" s="9">
        <v>270</v>
      </c>
      <c r="AA13" s="9">
        <v>235</v>
      </c>
    </row>
    <row r="14" spans="1:251">
      <c r="A14" s="10">
        <v>29403</v>
      </c>
      <c r="B14" s="9">
        <v>2124.9</v>
      </c>
      <c r="C14" s="9">
        <v>1924.5</v>
      </c>
      <c r="N14" s="9">
        <v>1856.2</v>
      </c>
      <c r="O14" s="9">
        <v>1690.1</v>
      </c>
      <c r="Z14" s="9">
        <v>268.7</v>
      </c>
      <c r="AA14" s="9">
        <v>234.4</v>
      </c>
    </row>
    <row r="15" spans="1:251">
      <c r="A15" s="10">
        <v>29738</v>
      </c>
      <c r="B15" s="9">
        <v>2142.6</v>
      </c>
      <c r="C15" s="9">
        <v>1941.3</v>
      </c>
      <c r="D15" s="9">
        <v>857.3</v>
      </c>
      <c r="N15" s="9">
        <v>1860.4</v>
      </c>
      <c r="O15" s="9">
        <v>1698.9</v>
      </c>
      <c r="P15" s="9">
        <v>774.5</v>
      </c>
      <c r="Z15" s="9">
        <v>282.2</v>
      </c>
      <c r="AA15" s="9">
        <v>242.4</v>
      </c>
      <c r="AB15" s="9">
        <v>82.8</v>
      </c>
    </row>
    <row r="16" spans="1:251">
      <c r="A16" s="10">
        <v>30133</v>
      </c>
      <c r="B16" s="9">
        <v>2170.6</v>
      </c>
      <c r="C16" s="9">
        <v>1963.5</v>
      </c>
      <c r="D16" s="9">
        <v>890.9</v>
      </c>
      <c r="G16" s="9">
        <v>489.2</v>
      </c>
      <c r="N16" s="9">
        <v>1864.3</v>
      </c>
      <c r="O16" s="9">
        <v>1698.8</v>
      </c>
      <c r="P16" s="9">
        <v>798.1</v>
      </c>
      <c r="S16" s="9">
        <v>415.9</v>
      </c>
      <c r="Z16" s="9">
        <v>306.2</v>
      </c>
      <c r="AA16" s="9">
        <v>264.60000000000002</v>
      </c>
      <c r="AB16" s="9">
        <v>92.8</v>
      </c>
      <c r="AE16" s="9">
        <v>73.3</v>
      </c>
      <c r="AX16" s="9">
        <v>635.70000000000005</v>
      </c>
      <c r="CH16" s="9">
        <v>502</v>
      </c>
      <c r="DR16" s="9">
        <v>294.5</v>
      </c>
      <c r="FB16" s="9">
        <v>161.19999999999999</v>
      </c>
      <c r="GL16" s="9">
        <v>165.6</v>
      </c>
      <c r="HV16" s="9">
        <v>53.3</v>
      </c>
    </row>
    <row r="17" spans="1:251">
      <c r="A17" s="10">
        <v>30498</v>
      </c>
      <c r="B17" s="9">
        <v>2172.1999999999998</v>
      </c>
      <c r="C17" s="9">
        <v>1965</v>
      </c>
      <c r="D17" s="9">
        <v>889.3</v>
      </c>
      <c r="G17" s="9">
        <v>502.4</v>
      </c>
      <c r="N17" s="9">
        <v>1876.9</v>
      </c>
      <c r="O17" s="9">
        <v>1571.1</v>
      </c>
      <c r="P17" s="9">
        <v>795.4</v>
      </c>
      <c r="S17" s="9">
        <v>431.8</v>
      </c>
      <c r="Z17" s="9">
        <v>295.3</v>
      </c>
      <c r="AA17" s="9">
        <v>255.8</v>
      </c>
      <c r="AB17" s="9">
        <v>93.9</v>
      </c>
      <c r="AE17" s="9">
        <v>70.599999999999994</v>
      </c>
      <c r="AX17" s="9">
        <v>638.29999999999995</v>
      </c>
      <c r="CH17" s="9">
        <v>497.7</v>
      </c>
      <c r="DR17" s="9">
        <v>304.39999999999998</v>
      </c>
      <c r="FB17" s="9">
        <v>162.69999999999999</v>
      </c>
      <c r="GL17" s="9">
        <v>171.9</v>
      </c>
      <c r="HV17" s="9">
        <v>55.2</v>
      </c>
    </row>
    <row r="18" spans="1:251">
      <c r="A18" s="10">
        <v>30864</v>
      </c>
      <c r="B18" s="9">
        <v>2195.9</v>
      </c>
      <c r="C18" s="9">
        <v>1967</v>
      </c>
      <c r="D18" s="9">
        <v>891.6</v>
      </c>
      <c r="G18" s="9">
        <v>529.4</v>
      </c>
      <c r="N18" s="9">
        <v>1882.1</v>
      </c>
      <c r="O18" s="9">
        <v>1696.9</v>
      </c>
      <c r="P18" s="9">
        <v>797.9</v>
      </c>
      <c r="S18" s="9">
        <v>443.9</v>
      </c>
      <c r="Z18" s="9">
        <v>313.8</v>
      </c>
      <c r="AA18" s="9">
        <v>270.10000000000002</v>
      </c>
      <c r="AB18" s="9">
        <v>93.7</v>
      </c>
      <c r="AE18" s="9">
        <v>85.5</v>
      </c>
      <c r="AX18" s="9">
        <v>635.5</v>
      </c>
      <c r="CH18" s="9">
        <v>508.4</v>
      </c>
      <c r="DR18" s="9">
        <v>305.3</v>
      </c>
      <c r="FB18" s="9">
        <v>159</v>
      </c>
      <c r="GL18" s="9">
        <v>171.2</v>
      </c>
      <c r="HV18" s="9">
        <v>56.7</v>
      </c>
    </row>
    <row r="19" spans="1:251">
      <c r="A19" s="10">
        <v>31229</v>
      </c>
      <c r="B19" s="9">
        <v>2200.9</v>
      </c>
      <c r="C19" s="9">
        <v>1953.7</v>
      </c>
      <c r="D19" s="9">
        <v>886.7</v>
      </c>
      <c r="G19" s="9">
        <v>551.20000000000005</v>
      </c>
      <c r="N19" s="9">
        <v>1884.4</v>
      </c>
      <c r="O19" s="9">
        <v>1685.6</v>
      </c>
      <c r="P19" s="9">
        <v>798.5</v>
      </c>
      <c r="S19" s="9">
        <v>468</v>
      </c>
      <c r="Z19" s="9">
        <v>316.39999999999998</v>
      </c>
      <c r="AA19" s="9">
        <v>268</v>
      </c>
      <c r="AB19" s="9">
        <v>88.2</v>
      </c>
      <c r="AE19" s="9">
        <v>83.2</v>
      </c>
      <c r="AX19" s="9">
        <v>626.1</v>
      </c>
      <c r="CH19" s="9">
        <v>511.4</v>
      </c>
      <c r="DR19" s="9">
        <v>299.5</v>
      </c>
      <c r="FB19" s="9">
        <v>161</v>
      </c>
      <c r="GL19" s="9">
        <v>179.4</v>
      </c>
      <c r="HV19" s="9">
        <v>57</v>
      </c>
    </row>
    <row r="20" spans="1:251">
      <c r="A20" s="4" t="s">
        <v>726</v>
      </c>
      <c r="B20" s="9"/>
      <c r="C20" s="9"/>
      <c r="D20" s="9"/>
      <c r="G20" s="9"/>
      <c r="N20" s="9"/>
      <c r="O20" s="9"/>
      <c r="P20" s="9"/>
      <c r="S20" s="9"/>
      <c r="Z20" s="9"/>
      <c r="AA20" s="9"/>
      <c r="AB20" s="9"/>
      <c r="AE20" s="9"/>
      <c r="AX20" s="9"/>
      <c r="CH20" s="9"/>
      <c r="DR20" s="9"/>
      <c r="FB20" s="9"/>
      <c r="GL20" s="9"/>
      <c r="HV20" s="9"/>
    </row>
    <row r="21" spans="1:251">
      <c r="A21" s="10">
        <v>31564</v>
      </c>
      <c r="B21" s="9">
        <v>2193.8000000000002</v>
      </c>
      <c r="C21" s="9">
        <v>1920</v>
      </c>
      <c r="D21" s="9">
        <v>885</v>
      </c>
      <c r="G21" s="9">
        <v>567.6</v>
      </c>
      <c r="N21" s="9">
        <v>1873.9</v>
      </c>
      <c r="O21" s="9">
        <v>1654.8</v>
      </c>
      <c r="P21" s="9">
        <v>793.6</v>
      </c>
      <c r="S21" s="9">
        <v>484.9</v>
      </c>
      <c r="Z21" s="9">
        <v>319.89999999999998</v>
      </c>
      <c r="AA21" s="9">
        <v>265.2</v>
      </c>
      <c r="AB21" s="9">
        <v>91.4</v>
      </c>
      <c r="AE21" s="9">
        <v>82.7</v>
      </c>
      <c r="AX21" s="9">
        <v>638.20000000000005</v>
      </c>
      <c r="CH21" s="9">
        <v>510.8</v>
      </c>
      <c r="DR21" s="9">
        <v>296.89999999999998</v>
      </c>
      <c r="FB21" s="9">
        <v>153.9</v>
      </c>
      <c r="GL21" s="9">
        <v>171.8</v>
      </c>
      <c r="HV21" s="9">
        <v>54.8</v>
      </c>
    </row>
    <row r="22" spans="1:251">
      <c r="A22" s="10">
        <v>31929</v>
      </c>
      <c r="B22" s="9">
        <v>2235.3000000000002</v>
      </c>
      <c r="C22" s="9">
        <v>1933.4</v>
      </c>
      <c r="D22" s="9">
        <v>892.5</v>
      </c>
      <c r="E22" s="9">
        <v>837.8</v>
      </c>
      <c r="F22" s="9">
        <v>949.2</v>
      </c>
      <c r="G22" s="9">
        <v>608.1</v>
      </c>
      <c r="N22" s="9">
        <v>1887</v>
      </c>
      <c r="O22" s="9">
        <v>1649.9</v>
      </c>
      <c r="P22" s="9">
        <v>788.8</v>
      </c>
      <c r="Q22" s="9">
        <v>752.3</v>
      </c>
      <c r="R22" s="9">
        <v>808.4</v>
      </c>
      <c r="S22" s="9">
        <v>508.4</v>
      </c>
      <c r="Z22" s="9">
        <v>348.3</v>
      </c>
      <c r="AA22" s="9">
        <v>283.60000000000002</v>
      </c>
      <c r="AB22" s="9">
        <v>103.7</v>
      </c>
      <c r="AC22" s="9">
        <v>85.5</v>
      </c>
      <c r="AD22" s="9">
        <v>140.80000000000001</v>
      </c>
      <c r="AE22" s="9">
        <v>99.7</v>
      </c>
      <c r="AX22" s="9">
        <v>639.9</v>
      </c>
      <c r="CH22" s="9">
        <v>506.3</v>
      </c>
      <c r="DR22" s="9">
        <v>303.39999999999998</v>
      </c>
      <c r="FB22" s="9">
        <v>157.19999999999999</v>
      </c>
      <c r="GL22" s="9">
        <v>173.8</v>
      </c>
      <c r="HV22" s="9">
        <v>55.9</v>
      </c>
    </row>
    <row r="23" spans="1:251">
      <c r="A23" s="10">
        <v>32295</v>
      </c>
      <c r="B23" s="9">
        <v>2276.6999999999998</v>
      </c>
      <c r="C23" s="9">
        <v>1961.8</v>
      </c>
      <c r="D23" s="9">
        <v>938.7</v>
      </c>
      <c r="E23" s="9">
        <v>860.5</v>
      </c>
      <c r="F23" s="9">
        <v>910.5</v>
      </c>
      <c r="G23" s="9">
        <v>618.29999999999995</v>
      </c>
      <c r="N23" s="9">
        <v>1934.2</v>
      </c>
      <c r="O23" s="9">
        <v>1678.5</v>
      </c>
      <c r="P23" s="9">
        <v>824.8</v>
      </c>
      <c r="Q23" s="9">
        <v>778.4</v>
      </c>
      <c r="R23" s="9">
        <v>782.3</v>
      </c>
      <c r="S23" s="9">
        <v>525.6</v>
      </c>
      <c r="Z23" s="9">
        <v>337.2</v>
      </c>
      <c r="AA23" s="9">
        <v>283.2</v>
      </c>
      <c r="AB23" s="9">
        <v>113.9</v>
      </c>
      <c r="AC23" s="9">
        <v>82.1</v>
      </c>
      <c r="AD23" s="9">
        <v>128.19999999999999</v>
      </c>
      <c r="AE23" s="9">
        <v>92.7</v>
      </c>
      <c r="AX23" s="9">
        <v>660.3</v>
      </c>
      <c r="CH23" s="9">
        <v>522.6</v>
      </c>
      <c r="DR23" s="9">
        <v>306.39999999999998</v>
      </c>
      <c r="FB23" s="9">
        <v>162</v>
      </c>
      <c r="GL23" s="9">
        <v>177.4</v>
      </c>
      <c r="HV23" s="9">
        <v>53.4</v>
      </c>
    </row>
    <row r="24" spans="1:251">
      <c r="A24" s="10">
        <v>32660</v>
      </c>
      <c r="B24" s="9">
        <v>2271.9</v>
      </c>
      <c r="C24" s="9">
        <v>1946.8</v>
      </c>
      <c r="D24" s="9">
        <v>923.4</v>
      </c>
      <c r="E24" s="9">
        <v>914.4</v>
      </c>
      <c r="F24" s="9">
        <v>907.3</v>
      </c>
      <c r="G24" s="9">
        <v>635.6</v>
      </c>
      <c r="N24" s="9">
        <v>1930.5</v>
      </c>
      <c r="O24" s="9">
        <v>1674.6</v>
      </c>
      <c r="P24" s="9">
        <v>821.5</v>
      </c>
      <c r="Q24" s="9">
        <v>796.8</v>
      </c>
      <c r="R24" s="9">
        <v>778.6</v>
      </c>
      <c r="S24" s="9">
        <v>539.6</v>
      </c>
      <c r="Z24" s="9">
        <v>330.3</v>
      </c>
      <c r="AA24" s="9">
        <v>272.3</v>
      </c>
      <c r="AB24" s="9">
        <v>101.8</v>
      </c>
      <c r="AC24" s="9">
        <v>117.6</v>
      </c>
      <c r="AD24" s="9">
        <v>128.69999999999999</v>
      </c>
      <c r="AE24" s="9">
        <v>96</v>
      </c>
      <c r="AX24" s="9">
        <v>657</v>
      </c>
      <c r="CH24" s="9">
        <v>509.4</v>
      </c>
      <c r="DR24" s="9">
        <v>314.10000000000002</v>
      </c>
      <c r="FB24" s="9">
        <v>161.1</v>
      </c>
      <c r="GL24" s="9">
        <v>190</v>
      </c>
      <c r="HV24" s="9">
        <v>50.7</v>
      </c>
    </row>
    <row r="25" spans="1:251">
      <c r="A25" s="10">
        <v>33025</v>
      </c>
      <c r="B25" s="9">
        <v>2349</v>
      </c>
      <c r="C25" s="9">
        <v>1998.9</v>
      </c>
      <c r="D25" s="9">
        <v>935.1</v>
      </c>
      <c r="E25" s="9">
        <v>940.2</v>
      </c>
      <c r="F25" s="9">
        <v>931.9</v>
      </c>
      <c r="G25" s="9">
        <v>656.1</v>
      </c>
      <c r="N25" s="9">
        <v>1976.2</v>
      </c>
      <c r="O25" s="9">
        <v>1703.7</v>
      </c>
      <c r="P25" s="9">
        <v>818.5</v>
      </c>
      <c r="Q25" s="9">
        <v>816.6</v>
      </c>
      <c r="R25" s="9">
        <v>794.5</v>
      </c>
      <c r="S25" s="9">
        <v>550.29999999999995</v>
      </c>
      <c r="Z25" s="9">
        <v>361.1</v>
      </c>
      <c r="AA25" s="9">
        <v>295.3</v>
      </c>
      <c r="AB25" s="9">
        <v>116.7</v>
      </c>
      <c r="AC25" s="9">
        <v>123.7</v>
      </c>
      <c r="AD25" s="9">
        <v>137.5</v>
      </c>
      <c r="AE25" s="9">
        <v>105.8</v>
      </c>
      <c r="AX25" s="9">
        <v>653.5</v>
      </c>
      <c r="CH25" s="9">
        <v>529.29999999999995</v>
      </c>
      <c r="DR25" s="9">
        <v>331.4</v>
      </c>
      <c r="FB25" s="9">
        <v>166.1</v>
      </c>
      <c r="GL25" s="9">
        <v>195</v>
      </c>
      <c r="HV25" s="9">
        <v>50.5</v>
      </c>
    </row>
    <row r="26" spans="1:251">
      <c r="A26" s="10">
        <v>33390</v>
      </c>
      <c r="B26" s="9">
        <v>2362.6999999999998</v>
      </c>
      <c r="C26" s="9">
        <v>2001.8</v>
      </c>
      <c r="D26" s="9">
        <v>949.3</v>
      </c>
      <c r="E26" s="9">
        <v>923.8</v>
      </c>
      <c r="F26" s="9">
        <v>911.8</v>
      </c>
      <c r="G26" s="9">
        <v>684.3</v>
      </c>
      <c r="N26" s="9">
        <v>1965.6</v>
      </c>
      <c r="O26" s="9">
        <v>1681.8</v>
      </c>
      <c r="P26" s="9">
        <v>826.2</v>
      </c>
      <c r="Q26" s="9">
        <v>788.7</v>
      </c>
      <c r="R26" s="9">
        <v>765.7</v>
      </c>
      <c r="S26" s="9">
        <v>575.79999999999995</v>
      </c>
      <c r="Z26" s="9">
        <v>383.5</v>
      </c>
      <c r="AA26" s="9">
        <v>320</v>
      </c>
      <c r="AB26" s="9">
        <v>123.1</v>
      </c>
      <c r="AC26" s="9">
        <v>135.1</v>
      </c>
      <c r="AD26" s="9">
        <v>146.1</v>
      </c>
      <c r="AE26" s="9">
        <v>108.5</v>
      </c>
      <c r="AX26" s="9">
        <v>663.9</v>
      </c>
      <c r="CH26" s="9">
        <v>504.9</v>
      </c>
      <c r="DR26" s="9">
        <v>334.4</v>
      </c>
      <c r="FB26" s="9">
        <v>163</v>
      </c>
      <c r="GL26" s="9">
        <v>195.7</v>
      </c>
      <c r="HV26" s="9">
        <v>52.2</v>
      </c>
    </row>
    <row r="27" spans="1:251">
      <c r="A27" s="10">
        <v>33756</v>
      </c>
      <c r="B27" s="9">
        <v>2419.4</v>
      </c>
      <c r="C27" s="9">
        <v>2047.6</v>
      </c>
      <c r="D27" s="9">
        <v>970.7</v>
      </c>
      <c r="E27" s="9">
        <v>973.2</v>
      </c>
      <c r="F27" s="9">
        <v>939.3</v>
      </c>
      <c r="G27" s="9">
        <v>694.2</v>
      </c>
      <c r="N27" s="9">
        <v>1992.3</v>
      </c>
      <c r="O27" s="9">
        <v>1710.4</v>
      </c>
      <c r="P27" s="9">
        <v>835.9</v>
      </c>
      <c r="Q27" s="9">
        <v>826.2</v>
      </c>
      <c r="R27" s="9">
        <v>779.9</v>
      </c>
      <c r="S27" s="9">
        <v>572.6</v>
      </c>
      <c r="Z27" s="9">
        <v>412.1</v>
      </c>
      <c r="AA27" s="9">
        <v>337.2</v>
      </c>
      <c r="AB27" s="9">
        <v>134.69999999999999</v>
      </c>
      <c r="AC27" s="9">
        <v>147</v>
      </c>
      <c r="AD27" s="9">
        <v>159.5</v>
      </c>
      <c r="AE27" s="9">
        <v>121.6</v>
      </c>
      <c r="AX27" s="9">
        <v>670</v>
      </c>
      <c r="CH27" s="9">
        <v>524</v>
      </c>
      <c r="DR27" s="9">
        <v>336.3</v>
      </c>
      <c r="FB27" s="9">
        <v>160.9</v>
      </c>
      <c r="GL27" s="9">
        <v>196.6</v>
      </c>
      <c r="HV27" s="9">
        <v>51.4</v>
      </c>
    </row>
    <row r="28" spans="1:251">
      <c r="A28" s="10">
        <v>34121</v>
      </c>
      <c r="B28" s="9">
        <v>2419.3000000000002</v>
      </c>
      <c r="C28" s="9">
        <v>2037.5</v>
      </c>
      <c r="D28" s="9">
        <v>972.9</v>
      </c>
      <c r="E28" s="9">
        <v>951.1</v>
      </c>
      <c r="F28" s="9">
        <v>932.7</v>
      </c>
      <c r="G28" s="9">
        <v>687.3</v>
      </c>
      <c r="H28" s="9">
        <v>4670.2</v>
      </c>
      <c r="I28" s="9">
        <v>3794.4</v>
      </c>
      <c r="J28" s="9">
        <v>1295.7</v>
      </c>
      <c r="K28" s="9">
        <v>1258.0999999999999</v>
      </c>
      <c r="L28" s="9">
        <v>1240.5999999999999</v>
      </c>
      <c r="M28" s="9">
        <v>875.8</v>
      </c>
      <c r="N28" s="9">
        <v>1990.5</v>
      </c>
      <c r="O28" s="9">
        <v>1692</v>
      </c>
      <c r="P28" s="9">
        <v>840.2</v>
      </c>
      <c r="Q28" s="9">
        <v>798.3</v>
      </c>
      <c r="R28" s="9">
        <v>768.7</v>
      </c>
      <c r="S28" s="9">
        <v>574.6</v>
      </c>
      <c r="T28" s="9">
        <v>3961.3</v>
      </c>
      <c r="U28" s="9">
        <v>3231.4</v>
      </c>
      <c r="V28" s="9">
        <v>1127.4000000000001</v>
      </c>
      <c r="W28" s="9">
        <v>1067.3</v>
      </c>
      <c r="X28" s="9">
        <v>1036.7</v>
      </c>
      <c r="Y28" s="9">
        <v>729.9</v>
      </c>
      <c r="Z28" s="9">
        <v>416.2</v>
      </c>
      <c r="AA28" s="9">
        <v>345.5</v>
      </c>
      <c r="AB28" s="9">
        <v>132.80000000000001</v>
      </c>
      <c r="AC28" s="9">
        <v>152.69999999999999</v>
      </c>
      <c r="AD28" s="9">
        <v>164.1</v>
      </c>
      <c r="AE28" s="9">
        <v>112.7</v>
      </c>
      <c r="AF28" s="9">
        <v>695.4</v>
      </c>
      <c r="AG28" s="9">
        <v>563</v>
      </c>
      <c r="AH28" s="9">
        <v>168.3</v>
      </c>
      <c r="AI28" s="9">
        <v>190.8</v>
      </c>
      <c r="AJ28" s="9">
        <v>204</v>
      </c>
      <c r="AK28" s="9">
        <v>132.4</v>
      </c>
      <c r="AX28" s="9">
        <v>675.7</v>
      </c>
      <c r="CH28" s="9">
        <v>516.9</v>
      </c>
      <c r="DR28" s="9">
        <v>346</v>
      </c>
      <c r="FB28" s="9">
        <v>160.9</v>
      </c>
      <c r="GL28" s="9">
        <v>189.6</v>
      </c>
      <c r="HV28" s="9">
        <v>51.9</v>
      </c>
    </row>
    <row r="29" spans="1:251">
      <c r="A29" s="4" t="s">
        <v>670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X29" s="9"/>
      <c r="CH29" s="9"/>
      <c r="DR29" s="9"/>
      <c r="FB29" s="9"/>
      <c r="GL29" s="9"/>
      <c r="HV29" s="9"/>
    </row>
    <row r="30" spans="1:251">
      <c r="A30" s="10">
        <v>34486</v>
      </c>
      <c r="B30" s="9">
        <v>2383.5810000000001</v>
      </c>
      <c r="C30" s="9">
        <v>2040.87</v>
      </c>
      <c r="D30" s="9">
        <v>976.52599999999995</v>
      </c>
      <c r="E30" s="9">
        <v>937.702</v>
      </c>
      <c r="F30" s="9">
        <v>935.47</v>
      </c>
      <c r="G30" s="9">
        <v>668.55700000000002</v>
      </c>
      <c r="H30" s="9">
        <v>4644.2079999999996</v>
      </c>
      <c r="I30" s="9">
        <v>3804.18</v>
      </c>
      <c r="J30" s="9">
        <v>1312.5530000000001</v>
      </c>
      <c r="K30" s="9">
        <v>1250.546</v>
      </c>
      <c r="L30" s="9">
        <v>1241.0809999999999</v>
      </c>
      <c r="M30" s="9">
        <v>840.02800000000002</v>
      </c>
      <c r="N30" s="9">
        <v>1960.008</v>
      </c>
      <c r="O30" s="9">
        <v>1689.0630000000001</v>
      </c>
      <c r="P30" s="9">
        <v>843.54600000000005</v>
      </c>
      <c r="Q30" s="9">
        <v>782.51400000000001</v>
      </c>
      <c r="R30" s="9">
        <v>765.27099999999996</v>
      </c>
      <c r="S30" s="9">
        <v>550.01499999999999</v>
      </c>
      <c r="T30" s="9">
        <v>3924.2</v>
      </c>
      <c r="U30" s="9">
        <v>3220.4409999999998</v>
      </c>
      <c r="V30" s="9">
        <v>1147.1130000000001</v>
      </c>
      <c r="W30" s="9">
        <v>1053.162</v>
      </c>
      <c r="X30" s="9">
        <v>1020.165</v>
      </c>
      <c r="Y30" s="9">
        <v>703.76</v>
      </c>
      <c r="Z30" s="9">
        <v>423.57299999999998</v>
      </c>
      <c r="AA30" s="9">
        <v>351.80799999999999</v>
      </c>
      <c r="AB30" s="9">
        <v>132.97999999999999</v>
      </c>
      <c r="AC30" s="9">
        <v>155.18700000000001</v>
      </c>
      <c r="AD30" s="9">
        <v>170.19900000000001</v>
      </c>
      <c r="AE30" s="9">
        <v>118.54300000000001</v>
      </c>
      <c r="AF30" s="9">
        <v>720.00800000000004</v>
      </c>
      <c r="AG30" s="9">
        <v>583.74</v>
      </c>
      <c r="AH30" s="9">
        <v>165.44</v>
      </c>
      <c r="AI30" s="9">
        <v>197.38399999999999</v>
      </c>
      <c r="AJ30" s="9">
        <v>220.916</v>
      </c>
      <c r="AK30" s="9">
        <v>136.268</v>
      </c>
      <c r="AL30" s="9">
        <v>819.80100000000004</v>
      </c>
      <c r="AM30" s="9">
        <v>705.12400000000002</v>
      </c>
      <c r="AR30" s="9">
        <v>1593.5309999999999</v>
      </c>
      <c r="AS30" s="9">
        <v>1305.606</v>
      </c>
      <c r="AT30" s="9">
        <v>458.858</v>
      </c>
      <c r="AU30" s="9">
        <v>426.17099999999999</v>
      </c>
      <c r="AV30" s="9">
        <v>420.577</v>
      </c>
      <c r="AW30" s="9">
        <v>287.92500000000001</v>
      </c>
      <c r="AX30" s="9">
        <v>679.33799999999997</v>
      </c>
      <c r="AY30" s="9">
        <v>589.84400000000005</v>
      </c>
      <c r="BD30" s="9">
        <v>1353.547</v>
      </c>
      <c r="BE30" s="9">
        <v>1110.1279999999999</v>
      </c>
      <c r="BF30" s="9">
        <v>403.72</v>
      </c>
      <c r="BG30" s="9">
        <v>359.12400000000002</v>
      </c>
      <c r="BH30" s="9">
        <v>347.28399999999999</v>
      </c>
      <c r="BI30" s="9">
        <v>243.41900000000001</v>
      </c>
      <c r="BJ30" s="9">
        <v>140.46299999999999</v>
      </c>
      <c r="BK30" s="9">
        <v>115.28</v>
      </c>
      <c r="BP30" s="9">
        <v>239.98400000000001</v>
      </c>
      <c r="BQ30" s="9">
        <v>195.47800000000001</v>
      </c>
      <c r="BR30" s="9">
        <v>55.137999999999998</v>
      </c>
      <c r="BS30" s="9">
        <v>67.046999999999997</v>
      </c>
      <c r="BT30" s="9">
        <v>73.293000000000006</v>
      </c>
      <c r="BU30" s="9">
        <v>44.506</v>
      </c>
      <c r="BV30" s="9">
        <v>607.38099999999997</v>
      </c>
      <c r="BW30" s="9">
        <v>510.64400000000001</v>
      </c>
      <c r="CB30" s="9">
        <v>1185.0540000000001</v>
      </c>
      <c r="CC30" s="9">
        <v>941.875</v>
      </c>
      <c r="CD30" s="9">
        <v>335.46899999999999</v>
      </c>
      <c r="CE30" s="9">
        <v>303.07400000000001</v>
      </c>
      <c r="CF30" s="9">
        <v>303.33300000000003</v>
      </c>
      <c r="CG30" s="9">
        <v>243.178</v>
      </c>
      <c r="CH30" s="9">
        <v>506.584</v>
      </c>
      <c r="CI30" s="9">
        <v>429.56700000000001</v>
      </c>
      <c r="CN30" s="9">
        <v>1018.788</v>
      </c>
      <c r="CO30" s="9">
        <v>814.57399999999996</v>
      </c>
      <c r="CP30" s="9">
        <v>301.702</v>
      </c>
      <c r="CQ30" s="9">
        <v>262.49099999999999</v>
      </c>
      <c r="CR30" s="9">
        <v>250.38</v>
      </c>
      <c r="CS30" s="9">
        <v>204.214</v>
      </c>
      <c r="CT30" s="9">
        <v>100.797</v>
      </c>
      <c r="CU30" s="9">
        <v>81.076999999999998</v>
      </c>
      <c r="CZ30" s="9">
        <v>166.26599999999999</v>
      </c>
      <c r="DA30" s="9">
        <v>127.30200000000001</v>
      </c>
      <c r="DB30" s="9">
        <v>33.765999999999998</v>
      </c>
      <c r="DC30" s="9">
        <v>40.582000000000001</v>
      </c>
      <c r="DD30" s="9">
        <v>52.953000000000003</v>
      </c>
      <c r="DE30" s="9">
        <v>38.963999999999999</v>
      </c>
      <c r="DF30" s="9">
        <v>414.89299999999997</v>
      </c>
      <c r="DG30" s="9">
        <v>361.279</v>
      </c>
      <c r="DL30" s="9">
        <v>827.68899999999996</v>
      </c>
      <c r="DM30" s="9">
        <v>693.971</v>
      </c>
      <c r="DN30" s="9">
        <v>230.572</v>
      </c>
      <c r="DO30" s="9">
        <v>231.41800000000001</v>
      </c>
      <c r="DP30" s="9">
        <v>231.982</v>
      </c>
      <c r="DQ30" s="9">
        <v>133.71799999999999</v>
      </c>
      <c r="DR30" s="9">
        <v>336.92700000000002</v>
      </c>
      <c r="DS30" s="9">
        <v>293.60700000000003</v>
      </c>
      <c r="DX30" s="9">
        <v>694.34199999999998</v>
      </c>
      <c r="DY30" s="9">
        <v>581.31899999999996</v>
      </c>
      <c r="DZ30" s="9">
        <v>194.31899999999999</v>
      </c>
      <c r="EA30" s="9">
        <v>195.464</v>
      </c>
      <c r="EB30" s="9">
        <v>191.536</v>
      </c>
      <c r="EC30" s="9">
        <v>113.023</v>
      </c>
      <c r="ED30" s="9">
        <v>77.966999999999999</v>
      </c>
      <c r="EE30" s="9">
        <v>67.671999999999997</v>
      </c>
      <c r="EJ30" s="9">
        <v>133.34700000000001</v>
      </c>
      <c r="EK30" s="9">
        <v>112.652</v>
      </c>
      <c r="EL30" s="9">
        <v>36.252000000000002</v>
      </c>
      <c r="EM30" s="9">
        <v>35.954000000000001</v>
      </c>
      <c r="EN30" s="9">
        <v>40.445999999999998</v>
      </c>
      <c r="EO30" s="9">
        <v>20.695</v>
      </c>
      <c r="EP30" s="9">
        <v>186.286</v>
      </c>
      <c r="EQ30" s="9">
        <v>159.99299999999999</v>
      </c>
      <c r="EV30" s="9">
        <v>347.03500000000003</v>
      </c>
      <c r="EW30" s="9">
        <v>287.48599999999999</v>
      </c>
      <c r="EX30" s="9">
        <v>97.498999999999995</v>
      </c>
      <c r="EY30" s="9">
        <v>95.603999999999999</v>
      </c>
      <c r="EZ30" s="9">
        <v>94.384</v>
      </c>
      <c r="FA30" s="9">
        <v>59.548000000000002</v>
      </c>
      <c r="FB30" s="9">
        <v>150.84299999999999</v>
      </c>
      <c r="FC30" s="9">
        <v>130.58799999999999</v>
      </c>
      <c r="FH30" s="9">
        <v>289.26799999999997</v>
      </c>
      <c r="FI30" s="9">
        <v>240.01599999999999</v>
      </c>
      <c r="FJ30" s="9">
        <v>83.978999999999999</v>
      </c>
      <c r="FK30" s="9">
        <v>78.623000000000005</v>
      </c>
      <c r="FL30" s="9">
        <v>77.412999999999997</v>
      </c>
      <c r="FM30" s="9">
        <v>49.252000000000002</v>
      </c>
      <c r="FN30" s="9">
        <v>35.442999999999998</v>
      </c>
      <c r="FO30" s="9">
        <v>29.405000000000001</v>
      </c>
      <c r="FT30" s="9">
        <v>57.767000000000003</v>
      </c>
      <c r="FU30" s="9">
        <v>47.470999999999997</v>
      </c>
      <c r="FV30" s="9">
        <v>13.519</v>
      </c>
      <c r="FW30" s="9">
        <v>16.98</v>
      </c>
      <c r="FX30" s="9">
        <v>16.971</v>
      </c>
      <c r="FY30" s="9">
        <v>10.297000000000001</v>
      </c>
      <c r="FZ30" s="9">
        <v>225.62899999999999</v>
      </c>
      <c r="GA30" s="9">
        <v>191.79300000000001</v>
      </c>
      <c r="GF30" s="9">
        <v>443.80500000000001</v>
      </c>
      <c r="GG30" s="9">
        <v>369.55399999999997</v>
      </c>
      <c r="GH30" s="9">
        <v>121.10599999999999</v>
      </c>
      <c r="GI30" s="9">
        <v>125.261</v>
      </c>
      <c r="GJ30" s="9">
        <v>123.187</v>
      </c>
      <c r="GK30" s="9">
        <v>74.251000000000005</v>
      </c>
      <c r="GL30" s="9">
        <v>183.34100000000001</v>
      </c>
      <c r="GM30" s="9">
        <v>155.96899999999999</v>
      </c>
      <c r="GR30" s="9">
        <v>366.00799999999998</v>
      </c>
      <c r="GS30" s="9">
        <v>304.95100000000002</v>
      </c>
      <c r="GT30" s="9">
        <v>103.818</v>
      </c>
      <c r="GU30" s="9">
        <v>100.608</v>
      </c>
      <c r="GV30" s="9">
        <v>100.526</v>
      </c>
      <c r="GW30" s="9">
        <v>61.057000000000002</v>
      </c>
      <c r="GX30" s="9">
        <v>42.287999999999997</v>
      </c>
      <c r="GY30" s="9">
        <v>35.825000000000003</v>
      </c>
      <c r="HD30" s="9">
        <v>77.796999999999997</v>
      </c>
      <c r="HE30" s="9">
        <v>64.602999999999994</v>
      </c>
      <c r="HF30" s="9">
        <v>17.288</v>
      </c>
      <c r="HG30" s="9">
        <v>24.654</v>
      </c>
      <c r="HH30" s="9">
        <v>22.661000000000001</v>
      </c>
      <c r="HI30" s="9">
        <v>13.194000000000001</v>
      </c>
      <c r="HJ30" s="9">
        <v>65.593999999999994</v>
      </c>
      <c r="HK30" s="9">
        <v>57.613</v>
      </c>
      <c r="HP30" s="9">
        <v>127.20399999999999</v>
      </c>
      <c r="HQ30" s="9">
        <v>107.758</v>
      </c>
      <c r="HR30" s="9">
        <v>33.630000000000003</v>
      </c>
      <c r="HS30" s="9">
        <v>38.252000000000002</v>
      </c>
      <c r="HT30" s="9">
        <v>35.877000000000002</v>
      </c>
      <c r="HU30" s="9">
        <v>19.446000000000002</v>
      </c>
      <c r="HV30" s="9">
        <v>52.298000000000002</v>
      </c>
      <c r="HW30" s="9">
        <v>45.707000000000001</v>
      </c>
      <c r="IB30" s="9">
        <v>104.196</v>
      </c>
      <c r="IC30" s="9">
        <v>88.096000000000004</v>
      </c>
      <c r="ID30" s="9">
        <v>28.055</v>
      </c>
      <c r="IE30" s="9">
        <v>31.164000000000001</v>
      </c>
      <c r="IF30" s="9">
        <v>28.876999999999999</v>
      </c>
      <c r="IG30" s="9">
        <v>16.100000000000001</v>
      </c>
      <c r="IH30" s="9">
        <v>13.295999999999999</v>
      </c>
      <c r="II30" s="9">
        <v>11.906000000000001</v>
      </c>
      <c r="IN30" s="9">
        <v>23.007999999999999</v>
      </c>
      <c r="IO30" s="9">
        <v>19.661999999999999</v>
      </c>
      <c r="IP30" s="9">
        <v>5.5739999999999998</v>
      </c>
      <c r="IQ30" s="9">
        <v>7.0880000000000001</v>
      </c>
    </row>
    <row r="31" spans="1:251">
      <c r="A31" s="10">
        <v>34851</v>
      </c>
      <c r="B31" s="9">
        <v>2446.3049999999998</v>
      </c>
      <c r="C31" s="9">
        <v>2099.5540000000001</v>
      </c>
      <c r="D31" s="9">
        <v>994.75800000000004</v>
      </c>
      <c r="E31" s="9">
        <v>979.45699999999999</v>
      </c>
      <c r="F31" s="9">
        <v>968.65700000000004</v>
      </c>
      <c r="G31" s="9">
        <v>672.39</v>
      </c>
      <c r="H31" s="9">
        <v>4744.1390000000001</v>
      </c>
      <c r="I31" s="9">
        <v>3907.7109999999998</v>
      </c>
      <c r="J31" s="9">
        <v>1307.579</v>
      </c>
      <c r="K31" s="9">
        <v>1303.3920000000001</v>
      </c>
      <c r="L31" s="9">
        <v>1297.1859999999999</v>
      </c>
      <c r="M31" s="9">
        <v>836.42899999999997</v>
      </c>
      <c r="N31" s="9">
        <v>1982.4659999999999</v>
      </c>
      <c r="O31" s="9">
        <v>1711.0150000000001</v>
      </c>
      <c r="P31" s="9">
        <v>836.24599999999998</v>
      </c>
      <c r="Q31" s="9">
        <v>804.89300000000003</v>
      </c>
      <c r="R31" s="9">
        <v>787.96</v>
      </c>
      <c r="S31" s="9">
        <v>552.23900000000003</v>
      </c>
      <c r="T31" s="9">
        <v>3963.366</v>
      </c>
      <c r="U31" s="9">
        <v>3266.3530000000001</v>
      </c>
      <c r="V31" s="9">
        <v>1113.6369999999999</v>
      </c>
      <c r="W31" s="9">
        <v>1083.3340000000001</v>
      </c>
      <c r="X31" s="9">
        <v>1069.5150000000001</v>
      </c>
      <c r="Y31" s="9">
        <v>697.01300000000003</v>
      </c>
      <c r="Z31" s="9">
        <v>463.839</v>
      </c>
      <c r="AA31" s="9">
        <v>388.53899999999999</v>
      </c>
      <c r="AB31" s="9">
        <v>158.512</v>
      </c>
      <c r="AC31" s="9">
        <v>174.56399999999999</v>
      </c>
      <c r="AD31" s="9">
        <v>180.697</v>
      </c>
      <c r="AE31" s="9">
        <v>120.151</v>
      </c>
      <c r="AF31" s="9">
        <v>780.77300000000002</v>
      </c>
      <c r="AG31" s="9">
        <v>641.35799999999995</v>
      </c>
      <c r="AH31" s="9">
        <v>193.94200000000001</v>
      </c>
      <c r="AI31" s="9">
        <v>220.05799999999999</v>
      </c>
      <c r="AJ31" s="9">
        <v>227.67099999999999</v>
      </c>
      <c r="AK31" s="9">
        <v>139.41499999999999</v>
      </c>
      <c r="AL31" s="9">
        <v>835.44500000000005</v>
      </c>
      <c r="AM31" s="9">
        <v>726.17200000000003</v>
      </c>
      <c r="AR31" s="9">
        <v>1626.09</v>
      </c>
      <c r="AS31" s="9">
        <v>1342.8630000000001</v>
      </c>
      <c r="AT31" s="9">
        <v>468.1</v>
      </c>
      <c r="AU31" s="9">
        <v>448.42700000000002</v>
      </c>
      <c r="AV31" s="9">
        <v>426.649</v>
      </c>
      <c r="AW31" s="9">
        <v>283.226</v>
      </c>
      <c r="AX31" s="9">
        <v>681.32899999999995</v>
      </c>
      <c r="AY31" s="9">
        <v>594.36800000000005</v>
      </c>
      <c r="BD31" s="9">
        <v>1363.9290000000001</v>
      </c>
      <c r="BE31" s="9">
        <v>1123.596</v>
      </c>
      <c r="BF31" s="9">
        <v>396.762</v>
      </c>
      <c r="BG31" s="9">
        <v>372.40899999999999</v>
      </c>
      <c r="BH31" s="9">
        <v>354.42500000000001</v>
      </c>
      <c r="BI31" s="9">
        <v>240.33199999999999</v>
      </c>
      <c r="BJ31" s="9">
        <v>154.11600000000001</v>
      </c>
      <c r="BK31" s="9">
        <v>131.804</v>
      </c>
      <c r="BP31" s="9">
        <v>262.161</v>
      </c>
      <c r="BQ31" s="9">
        <v>219.267</v>
      </c>
      <c r="BR31" s="9">
        <v>71.338999999999999</v>
      </c>
      <c r="BS31" s="9">
        <v>76.018000000000001</v>
      </c>
      <c r="BT31" s="9">
        <v>72.224000000000004</v>
      </c>
      <c r="BU31" s="9">
        <v>42.893999999999998</v>
      </c>
      <c r="BV31" s="9">
        <v>620.19200000000001</v>
      </c>
      <c r="BW31" s="9">
        <v>516.56399999999996</v>
      </c>
      <c r="CB31" s="9">
        <v>1205.6769999999999</v>
      </c>
      <c r="CC31" s="9">
        <v>959.76</v>
      </c>
      <c r="CD31" s="9">
        <v>312.649</v>
      </c>
      <c r="CE31" s="9">
        <v>332.73399999999998</v>
      </c>
      <c r="CF31" s="9">
        <v>314.37700000000001</v>
      </c>
      <c r="CG31" s="9">
        <v>245.917</v>
      </c>
      <c r="CH31" s="9">
        <v>507.44200000000001</v>
      </c>
      <c r="CI31" s="9">
        <v>425.09500000000003</v>
      </c>
      <c r="CN31" s="9">
        <v>1020.425</v>
      </c>
      <c r="CO31" s="9">
        <v>812.22</v>
      </c>
      <c r="CP31" s="9">
        <v>273.13299999999998</v>
      </c>
      <c r="CQ31" s="9">
        <v>283.56099999999998</v>
      </c>
      <c r="CR31" s="9">
        <v>255.52600000000001</v>
      </c>
      <c r="CS31" s="9">
        <v>208.20500000000001</v>
      </c>
      <c r="CT31" s="9">
        <v>112.75</v>
      </c>
      <c r="CU31" s="9">
        <v>91.468000000000004</v>
      </c>
      <c r="CZ31" s="9">
        <v>185.25200000000001</v>
      </c>
      <c r="DA31" s="9">
        <v>147.54</v>
      </c>
      <c r="DB31" s="9">
        <v>39.515999999999998</v>
      </c>
      <c r="DC31" s="9">
        <v>49.173000000000002</v>
      </c>
      <c r="DD31" s="9">
        <v>58.850999999999999</v>
      </c>
      <c r="DE31" s="9">
        <v>37.713000000000001</v>
      </c>
      <c r="DF31" s="9">
        <v>436.75200000000001</v>
      </c>
      <c r="DG31" s="9">
        <v>381.47500000000002</v>
      </c>
      <c r="DL31" s="9">
        <v>848.23900000000003</v>
      </c>
      <c r="DM31" s="9">
        <v>717.88</v>
      </c>
      <c r="DN31" s="9">
        <v>238.29</v>
      </c>
      <c r="DO31" s="9">
        <v>223.227</v>
      </c>
      <c r="DP31" s="9">
        <v>256.363</v>
      </c>
      <c r="DQ31" s="9">
        <v>130.35900000000001</v>
      </c>
      <c r="DR31" s="9">
        <v>348.12200000000001</v>
      </c>
      <c r="DS31" s="9">
        <v>306.25400000000002</v>
      </c>
      <c r="DX31" s="9">
        <v>699.44100000000003</v>
      </c>
      <c r="DY31" s="9">
        <v>594.23</v>
      </c>
      <c r="DZ31" s="9">
        <v>199.85</v>
      </c>
      <c r="EA31" s="9">
        <v>181.38800000000001</v>
      </c>
      <c r="EB31" s="9">
        <v>212.99199999999999</v>
      </c>
      <c r="EC31" s="9">
        <v>105.211</v>
      </c>
      <c r="ED31" s="9">
        <v>88.631</v>
      </c>
      <c r="EE31" s="9">
        <v>75.221000000000004</v>
      </c>
      <c r="EJ31" s="9">
        <v>148.798</v>
      </c>
      <c r="EK31" s="9">
        <v>123.65</v>
      </c>
      <c r="EL31" s="9">
        <v>38.44</v>
      </c>
      <c r="EM31" s="9">
        <v>41.838999999999999</v>
      </c>
      <c r="EN31" s="9">
        <v>43.371000000000002</v>
      </c>
      <c r="EO31" s="9">
        <v>25.148</v>
      </c>
      <c r="EP31" s="9">
        <v>190.095</v>
      </c>
      <c r="EQ31" s="9">
        <v>161.036</v>
      </c>
      <c r="EV31" s="9">
        <v>352.017</v>
      </c>
      <c r="EW31" s="9">
        <v>294.07499999999999</v>
      </c>
      <c r="EX31" s="9">
        <v>100.492</v>
      </c>
      <c r="EY31" s="9">
        <v>97.064999999999998</v>
      </c>
      <c r="EZ31" s="9">
        <v>96.650999999999996</v>
      </c>
      <c r="FA31" s="9">
        <v>57.942999999999998</v>
      </c>
      <c r="FB31" s="9">
        <v>151.31200000000001</v>
      </c>
      <c r="FC31" s="9">
        <v>129.35499999999999</v>
      </c>
      <c r="FH31" s="9">
        <v>288.46800000000002</v>
      </c>
      <c r="FI31" s="9">
        <v>242.34399999999999</v>
      </c>
      <c r="FJ31" s="9">
        <v>84.56</v>
      </c>
      <c r="FK31" s="9">
        <v>79.129000000000005</v>
      </c>
      <c r="FL31" s="9">
        <v>78.787999999999997</v>
      </c>
      <c r="FM31" s="9">
        <v>46.125</v>
      </c>
      <c r="FN31" s="9">
        <v>38.783000000000001</v>
      </c>
      <c r="FO31" s="9">
        <v>31.681000000000001</v>
      </c>
      <c r="FT31" s="9">
        <v>63.548999999999999</v>
      </c>
      <c r="FU31" s="9">
        <v>51.731000000000002</v>
      </c>
      <c r="FV31" s="9">
        <v>15.932</v>
      </c>
      <c r="FW31" s="9">
        <v>17.937000000000001</v>
      </c>
      <c r="FX31" s="9">
        <v>17.863</v>
      </c>
      <c r="FY31" s="9">
        <v>11.818</v>
      </c>
      <c r="FZ31" s="9">
        <v>234.82900000000001</v>
      </c>
      <c r="GA31" s="9">
        <v>203.25200000000001</v>
      </c>
      <c r="GF31" s="9">
        <v>458.38499999999999</v>
      </c>
      <c r="GG31" s="9">
        <v>383.27600000000001</v>
      </c>
      <c r="GH31" s="9">
        <v>119.839</v>
      </c>
      <c r="GI31" s="9">
        <v>130.358</v>
      </c>
      <c r="GJ31" s="9">
        <v>133.07900000000001</v>
      </c>
      <c r="GK31" s="9">
        <v>75.108999999999995</v>
      </c>
      <c r="GL31" s="9">
        <v>192.18</v>
      </c>
      <c r="GM31" s="9">
        <v>167.738</v>
      </c>
      <c r="GR31" s="9">
        <v>385.24</v>
      </c>
      <c r="GS31" s="9">
        <v>324.22399999999999</v>
      </c>
      <c r="GT31" s="9">
        <v>102.39700000000001</v>
      </c>
      <c r="GU31" s="9">
        <v>109.563</v>
      </c>
      <c r="GV31" s="9">
        <v>112.26300000000001</v>
      </c>
      <c r="GW31" s="9">
        <v>61.017000000000003</v>
      </c>
      <c r="GX31" s="9">
        <v>42.649000000000001</v>
      </c>
      <c r="GY31" s="9">
        <v>35.515000000000001</v>
      </c>
      <c r="HD31" s="9">
        <v>73.144999999999996</v>
      </c>
      <c r="HE31" s="9">
        <v>59.052</v>
      </c>
      <c r="HF31" s="9">
        <v>17.442</v>
      </c>
      <c r="HG31" s="9">
        <v>20.794</v>
      </c>
      <c r="HH31" s="9">
        <v>20.815999999999999</v>
      </c>
      <c r="HI31" s="9">
        <v>14.093</v>
      </c>
      <c r="HJ31" s="9">
        <v>65.597999999999999</v>
      </c>
      <c r="HK31" s="9">
        <v>58.000999999999998</v>
      </c>
      <c r="HP31" s="9">
        <v>129.28399999999999</v>
      </c>
      <c r="HQ31" s="9">
        <v>109.63500000000001</v>
      </c>
      <c r="HR31" s="9">
        <v>35.529000000000003</v>
      </c>
      <c r="HS31" s="9">
        <v>36.143999999999998</v>
      </c>
      <c r="HT31" s="9">
        <v>37.962000000000003</v>
      </c>
      <c r="HU31" s="9">
        <v>19.649000000000001</v>
      </c>
      <c r="HV31" s="9">
        <v>52.987000000000002</v>
      </c>
      <c r="HW31" s="9">
        <v>46.923000000000002</v>
      </c>
      <c r="IB31" s="9">
        <v>106.52</v>
      </c>
      <c r="IC31" s="9">
        <v>90.483999999999995</v>
      </c>
      <c r="ID31" s="9">
        <v>30.489000000000001</v>
      </c>
      <c r="IE31" s="9">
        <v>29.558</v>
      </c>
      <c r="IF31" s="9">
        <v>30.437000000000001</v>
      </c>
      <c r="IG31" s="9">
        <v>16.036000000000001</v>
      </c>
      <c r="IH31" s="9">
        <v>12.611000000000001</v>
      </c>
      <c r="II31" s="9">
        <v>11.077999999999999</v>
      </c>
      <c r="IN31" s="9">
        <v>22.763999999999999</v>
      </c>
      <c r="IO31" s="9">
        <v>19.151</v>
      </c>
      <c r="IP31" s="9">
        <v>5.04</v>
      </c>
      <c r="IQ31" s="9">
        <v>6.5860000000000003</v>
      </c>
    </row>
    <row r="32" spans="1:251">
      <c r="A32" s="10">
        <v>35217</v>
      </c>
      <c r="B32" s="9">
        <v>2430.2829999999999</v>
      </c>
      <c r="C32" s="9">
        <v>2091.9859999999999</v>
      </c>
      <c r="D32" s="9">
        <v>998.87</v>
      </c>
      <c r="E32" s="9">
        <v>971.23</v>
      </c>
      <c r="F32" s="9">
        <v>966.46799999999996</v>
      </c>
      <c r="G32" s="9">
        <v>696.99099999999999</v>
      </c>
      <c r="H32" s="9">
        <v>4752.9930000000004</v>
      </c>
      <c r="I32" s="9">
        <v>3887.3040000000001</v>
      </c>
      <c r="J32" s="9">
        <v>1320.385</v>
      </c>
      <c r="K32" s="9">
        <v>1290.875</v>
      </c>
      <c r="L32" s="9">
        <v>1276.27</v>
      </c>
      <c r="M32" s="9">
        <v>865.68899999999996</v>
      </c>
      <c r="N32" s="9">
        <v>1963.046</v>
      </c>
      <c r="O32" s="9">
        <v>1708.019</v>
      </c>
      <c r="P32" s="9">
        <v>846.11699999999996</v>
      </c>
      <c r="Q32" s="9">
        <v>805.94100000000003</v>
      </c>
      <c r="R32" s="9">
        <v>782.44</v>
      </c>
      <c r="S32" s="9">
        <v>561.94100000000003</v>
      </c>
      <c r="T32" s="9">
        <v>3961.277</v>
      </c>
      <c r="U32" s="9">
        <v>3255.509</v>
      </c>
      <c r="V32" s="9">
        <v>1131.4549999999999</v>
      </c>
      <c r="W32" s="9">
        <v>1081.3620000000001</v>
      </c>
      <c r="X32" s="9">
        <v>1042.9190000000001</v>
      </c>
      <c r="Y32" s="9">
        <v>705.76800000000003</v>
      </c>
      <c r="Z32" s="9">
        <v>467.23700000000002</v>
      </c>
      <c r="AA32" s="9">
        <v>383.96699999999998</v>
      </c>
      <c r="AB32" s="9">
        <v>152.75200000000001</v>
      </c>
      <c r="AC32" s="9">
        <v>165.28899999999999</v>
      </c>
      <c r="AD32" s="9">
        <v>184.02799999999999</v>
      </c>
      <c r="AE32" s="9">
        <v>135.05000000000001</v>
      </c>
      <c r="AF32" s="9">
        <v>791.71600000000001</v>
      </c>
      <c r="AG32" s="9">
        <v>631.79499999999996</v>
      </c>
      <c r="AH32" s="9">
        <v>188.93</v>
      </c>
      <c r="AI32" s="9">
        <v>209.51400000000001</v>
      </c>
      <c r="AJ32" s="9">
        <v>233.351</v>
      </c>
      <c r="AK32" s="9">
        <v>159.92099999999999</v>
      </c>
      <c r="AL32" s="9">
        <v>836.34</v>
      </c>
      <c r="AM32" s="9">
        <v>728.48299999999995</v>
      </c>
      <c r="AR32" s="9">
        <v>1652.9369999999999</v>
      </c>
      <c r="AS32" s="9">
        <v>1355.1489999999999</v>
      </c>
      <c r="AT32" s="9">
        <v>469.06099999999998</v>
      </c>
      <c r="AU32" s="9">
        <v>445.49700000000001</v>
      </c>
      <c r="AV32" s="9">
        <v>440.59199999999998</v>
      </c>
      <c r="AW32" s="9">
        <v>297.78699999999998</v>
      </c>
      <c r="AX32" s="9">
        <v>680.274</v>
      </c>
      <c r="AY32" s="9">
        <v>600.51499999999999</v>
      </c>
      <c r="BD32" s="9">
        <v>1394.3879999999999</v>
      </c>
      <c r="BE32" s="9">
        <v>1150.337</v>
      </c>
      <c r="BF32" s="9">
        <v>406.80700000000002</v>
      </c>
      <c r="BG32" s="9">
        <v>381.29300000000001</v>
      </c>
      <c r="BH32" s="9">
        <v>362.23700000000002</v>
      </c>
      <c r="BI32" s="9">
        <v>244.05099999999999</v>
      </c>
      <c r="BJ32" s="9">
        <v>156.066</v>
      </c>
      <c r="BK32" s="9">
        <v>127.968</v>
      </c>
      <c r="BP32" s="9">
        <v>258.54899999999998</v>
      </c>
      <c r="BQ32" s="9">
        <v>204.81299999999999</v>
      </c>
      <c r="BR32" s="9">
        <v>62.253999999999998</v>
      </c>
      <c r="BS32" s="9">
        <v>64.203999999999994</v>
      </c>
      <c r="BT32" s="9">
        <v>78.355000000000004</v>
      </c>
      <c r="BU32" s="9">
        <v>53.735999999999997</v>
      </c>
      <c r="BV32" s="9">
        <v>610.21900000000005</v>
      </c>
      <c r="BW32" s="9">
        <v>506.47899999999998</v>
      </c>
      <c r="CB32" s="9">
        <v>1175.7829999999999</v>
      </c>
      <c r="CC32" s="9">
        <v>933.81799999999998</v>
      </c>
      <c r="CD32" s="9">
        <v>317.05900000000003</v>
      </c>
      <c r="CE32" s="9">
        <v>316.30599999999998</v>
      </c>
      <c r="CF32" s="9">
        <v>300.45299999999997</v>
      </c>
      <c r="CG32" s="9">
        <v>241.965</v>
      </c>
      <c r="CH32" s="9">
        <v>497.43200000000002</v>
      </c>
      <c r="CI32" s="9">
        <v>417.947</v>
      </c>
      <c r="CN32" s="9">
        <v>979.09699999999998</v>
      </c>
      <c r="CO32" s="9">
        <v>780.46900000000005</v>
      </c>
      <c r="CP32" s="9">
        <v>273.536</v>
      </c>
      <c r="CQ32" s="9">
        <v>261.08100000000002</v>
      </c>
      <c r="CR32" s="9">
        <v>245.85300000000001</v>
      </c>
      <c r="CS32" s="9">
        <v>198.62700000000001</v>
      </c>
      <c r="CT32" s="9">
        <v>112.786</v>
      </c>
      <c r="CU32" s="9">
        <v>88.531999999999996</v>
      </c>
      <c r="CZ32" s="9">
        <v>196.68700000000001</v>
      </c>
      <c r="DA32" s="9">
        <v>153.34899999999999</v>
      </c>
      <c r="DB32" s="9">
        <v>43.523000000000003</v>
      </c>
      <c r="DC32" s="9">
        <v>55.225999999999999</v>
      </c>
      <c r="DD32" s="9">
        <v>54.6</v>
      </c>
      <c r="DE32" s="9">
        <v>43.338000000000001</v>
      </c>
      <c r="DF32" s="9">
        <v>434.34500000000003</v>
      </c>
      <c r="DG32" s="9">
        <v>386.12599999999998</v>
      </c>
      <c r="DL32" s="9">
        <v>866.89400000000001</v>
      </c>
      <c r="DM32" s="9">
        <v>730.678</v>
      </c>
      <c r="DN32" s="9">
        <v>247.197</v>
      </c>
      <c r="DO32" s="9">
        <v>237.899</v>
      </c>
      <c r="DP32" s="9">
        <v>245.809</v>
      </c>
      <c r="DQ32" s="9">
        <v>136.21600000000001</v>
      </c>
      <c r="DR32" s="9">
        <v>343.988</v>
      </c>
      <c r="DS32" s="9">
        <v>307.90499999999997</v>
      </c>
      <c r="DX32" s="9">
        <v>711.41399999999999</v>
      </c>
      <c r="DY32" s="9">
        <v>601.22299999999996</v>
      </c>
      <c r="DZ32" s="9">
        <v>208.04</v>
      </c>
      <c r="EA32" s="9">
        <v>194.279</v>
      </c>
      <c r="EB32" s="9">
        <v>199.131</v>
      </c>
      <c r="EC32" s="9">
        <v>110.191</v>
      </c>
      <c r="ED32" s="9">
        <v>90.356999999999999</v>
      </c>
      <c r="EE32" s="9">
        <v>78.221999999999994</v>
      </c>
      <c r="EJ32" s="9">
        <v>155.47900000000001</v>
      </c>
      <c r="EK32" s="9">
        <v>129.45500000000001</v>
      </c>
      <c r="EL32" s="9">
        <v>39.156999999999996</v>
      </c>
      <c r="EM32" s="9">
        <v>43.62</v>
      </c>
      <c r="EN32" s="9">
        <v>46.677999999999997</v>
      </c>
      <c r="EO32" s="9">
        <v>26.024999999999999</v>
      </c>
      <c r="EP32" s="9">
        <v>189.238</v>
      </c>
      <c r="EQ32" s="9">
        <v>160.90899999999999</v>
      </c>
      <c r="EV32" s="9">
        <v>360.3</v>
      </c>
      <c r="EW32" s="9">
        <v>291.90899999999999</v>
      </c>
      <c r="EX32" s="9">
        <v>101.604</v>
      </c>
      <c r="EY32" s="9">
        <v>97.122</v>
      </c>
      <c r="EZ32" s="9">
        <v>93.183000000000007</v>
      </c>
      <c r="FA32" s="9">
        <v>68.391000000000005</v>
      </c>
      <c r="FB32" s="9">
        <v>150.06100000000001</v>
      </c>
      <c r="FC32" s="9">
        <v>128.77199999999999</v>
      </c>
      <c r="FH32" s="9">
        <v>295.84699999999998</v>
      </c>
      <c r="FI32" s="9">
        <v>240.72200000000001</v>
      </c>
      <c r="FJ32" s="9">
        <v>84.179000000000002</v>
      </c>
      <c r="FK32" s="9">
        <v>81.847999999999999</v>
      </c>
      <c r="FL32" s="9">
        <v>74.694999999999993</v>
      </c>
      <c r="FM32" s="9">
        <v>55.125</v>
      </c>
      <c r="FN32" s="9">
        <v>39.177</v>
      </c>
      <c r="FO32" s="9">
        <v>32.137</v>
      </c>
      <c r="FT32" s="9">
        <v>64.453000000000003</v>
      </c>
      <c r="FU32" s="9">
        <v>51.186999999999998</v>
      </c>
      <c r="FV32" s="9">
        <v>17.425999999999998</v>
      </c>
      <c r="FW32" s="9">
        <v>15.273999999999999</v>
      </c>
      <c r="FX32" s="9">
        <v>18.488</v>
      </c>
      <c r="FY32" s="9">
        <v>13.266</v>
      </c>
      <c r="FZ32" s="9">
        <v>229.702</v>
      </c>
      <c r="GA32" s="9">
        <v>196.51400000000001</v>
      </c>
      <c r="GF32" s="9">
        <v>443.36599999999999</v>
      </c>
      <c r="GG32" s="9">
        <v>367.11799999999999</v>
      </c>
      <c r="GH32" s="9">
        <v>119.411</v>
      </c>
      <c r="GI32" s="9">
        <v>124.93</v>
      </c>
      <c r="GJ32" s="9">
        <v>122.777</v>
      </c>
      <c r="GK32" s="9">
        <v>76.248000000000005</v>
      </c>
      <c r="GL32" s="9">
        <v>187.15100000000001</v>
      </c>
      <c r="GM32" s="9">
        <v>161.73500000000001</v>
      </c>
      <c r="GR32" s="9">
        <v>372.125</v>
      </c>
      <c r="GS32" s="9">
        <v>310.488</v>
      </c>
      <c r="GT32" s="9">
        <v>102.45099999999999</v>
      </c>
      <c r="GU32" s="9">
        <v>107.038</v>
      </c>
      <c r="GV32" s="9">
        <v>100.998</v>
      </c>
      <c r="GW32" s="9">
        <v>61.637</v>
      </c>
      <c r="GX32" s="9">
        <v>42.551000000000002</v>
      </c>
      <c r="GY32" s="9">
        <v>34.78</v>
      </c>
      <c r="HD32" s="9">
        <v>71.241</v>
      </c>
      <c r="HE32" s="9">
        <v>56.63</v>
      </c>
      <c r="HF32" s="9">
        <v>16.96</v>
      </c>
      <c r="HG32" s="9">
        <v>17.891999999999999</v>
      </c>
      <c r="HH32" s="9">
        <v>21.779</v>
      </c>
      <c r="HI32" s="9">
        <v>14.611000000000001</v>
      </c>
      <c r="HJ32" s="9">
        <v>65.840999999999994</v>
      </c>
      <c r="HK32" s="9">
        <v>58.956000000000003</v>
      </c>
      <c r="HP32" s="9">
        <v>128.029</v>
      </c>
      <c r="HQ32" s="9">
        <v>107.613</v>
      </c>
      <c r="HR32" s="9">
        <v>32.911999999999999</v>
      </c>
      <c r="HS32" s="9">
        <v>34.207000000000001</v>
      </c>
      <c r="HT32" s="9">
        <v>40.493000000000002</v>
      </c>
      <c r="HU32" s="9">
        <v>20.416</v>
      </c>
      <c r="HV32" s="9">
        <v>51.923000000000002</v>
      </c>
      <c r="HW32" s="9">
        <v>46.607999999999997</v>
      </c>
      <c r="IB32" s="9">
        <v>104.10899999999999</v>
      </c>
      <c r="IC32" s="9">
        <v>87.721000000000004</v>
      </c>
      <c r="ID32" s="9">
        <v>27.672999999999998</v>
      </c>
      <c r="IE32" s="9">
        <v>27.434999999999999</v>
      </c>
      <c r="IF32" s="9">
        <v>32.613</v>
      </c>
      <c r="IG32" s="9">
        <v>16.388999999999999</v>
      </c>
      <c r="IH32" s="9">
        <v>13.917999999999999</v>
      </c>
      <c r="II32" s="9">
        <v>12.348000000000001</v>
      </c>
      <c r="IN32" s="9">
        <v>23.92</v>
      </c>
      <c r="IO32" s="9">
        <v>19.891999999999999</v>
      </c>
      <c r="IP32" s="9">
        <v>5.2389999999999999</v>
      </c>
      <c r="IQ32" s="9">
        <v>6.7720000000000002</v>
      </c>
    </row>
    <row r="33" spans="1:251">
      <c r="A33" s="10">
        <v>35582</v>
      </c>
      <c r="B33" s="9">
        <v>2508.627</v>
      </c>
      <c r="C33" s="9">
        <v>2130.4409999999998</v>
      </c>
      <c r="D33" s="9">
        <v>1018.5549999999999</v>
      </c>
      <c r="E33" s="9">
        <v>989.97299999999996</v>
      </c>
      <c r="F33" s="9">
        <v>973.98800000000006</v>
      </c>
      <c r="G33" s="9">
        <v>724.721</v>
      </c>
      <c r="H33" s="9">
        <v>4830.9399999999996</v>
      </c>
      <c r="I33" s="9">
        <v>3923.2779999999998</v>
      </c>
      <c r="J33" s="9">
        <v>1326.317</v>
      </c>
      <c r="K33" s="9">
        <v>1311.93</v>
      </c>
      <c r="L33" s="9">
        <v>1285.0309999999999</v>
      </c>
      <c r="M33" s="9">
        <v>907.66300000000001</v>
      </c>
      <c r="N33" s="9">
        <v>1999.7560000000001</v>
      </c>
      <c r="O33" s="9">
        <v>1704.079</v>
      </c>
      <c r="P33" s="9">
        <v>848.00800000000004</v>
      </c>
      <c r="Q33" s="9">
        <v>794.84</v>
      </c>
      <c r="R33" s="9">
        <v>777.28599999999994</v>
      </c>
      <c r="S33" s="9">
        <v>585.01599999999996</v>
      </c>
      <c r="T33" s="9">
        <v>3958.877</v>
      </c>
      <c r="U33" s="9">
        <v>3216.5</v>
      </c>
      <c r="V33" s="9">
        <v>1120.691</v>
      </c>
      <c r="W33" s="9">
        <v>1062.9570000000001</v>
      </c>
      <c r="X33" s="9">
        <v>1032.8530000000001</v>
      </c>
      <c r="Y33" s="9">
        <v>742.37699999999995</v>
      </c>
      <c r="Z33" s="9">
        <v>508.87099999999998</v>
      </c>
      <c r="AA33" s="9">
        <v>426.36200000000002</v>
      </c>
      <c r="AB33" s="9">
        <v>170.547</v>
      </c>
      <c r="AC33" s="9">
        <v>195.13300000000001</v>
      </c>
      <c r="AD33" s="9">
        <v>196.70099999999999</v>
      </c>
      <c r="AE33" s="9">
        <v>139.70500000000001</v>
      </c>
      <c r="AF33" s="9">
        <v>872.06399999999996</v>
      </c>
      <c r="AG33" s="9">
        <v>706.77700000000004</v>
      </c>
      <c r="AH33" s="9">
        <v>205.626</v>
      </c>
      <c r="AI33" s="9">
        <v>248.97300000000001</v>
      </c>
      <c r="AJ33" s="9">
        <v>252.178</v>
      </c>
      <c r="AK33" s="9">
        <v>165.286</v>
      </c>
      <c r="AL33" s="9">
        <v>843.92700000000002</v>
      </c>
      <c r="AM33" s="9">
        <v>714.01300000000003</v>
      </c>
      <c r="AR33" s="9">
        <v>1602.029</v>
      </c>
      <c r="AS33" s="9">
        <v>1290.029</v>
      </c>
      <c r="AT33" s="9">
        <v>450.24299999999999</v>
      </c>
      <c r="AU33" s="9">
        <v>431.60300000000001</v>
      </c>
      <c r="AV33" s="9">
        <v>408.18400000000003</v>
      </c>
      <c r="AW33" s="9">
        <v>312</v>
      </c>
      <c r="AX33" s="9">
        <v>670.67200000000003</v>
      </c>
      <c r="AY33" s="9">
        <v>570.74300000000005</v>
      </c>
      <c r="BD33" s="9">
        <v>1299.47</v>
      </c>
      <c r="BE33" s="9">
        <v>1051.739</v>
      </c>
      <c r="BF33" s="9">
        <v>382.77699999999999</v>
      </c>
      <c r="BG33" s="9">
        <v>344.267</v>
      </c>
      <c r="BH33" s="9">
        <v>324.69499999999999</v>
      </c>
      <c r="BI33" s="9">
        <v>247.73099999999999</v>
      </c>
      <c r="BJ33" s="9">
        <v>173.255</v>
      </c>
      <c r="BK33" s="9">
        <v>143.27000000000001</v>
      </c>
      <c r="BP33" s="9">
        <v>302.55900000000003</v>
      </c>
      <c r="BQ33" s="9">
        <v>238.29</v>
      </c>
      <c r="BR33" s="9">
        <v>67.465999999999994</v>
      </c>
      <c r="BS33" s="9">
        <v>87.334999999999994</v>
      </c>
      <c r="BT33" s="9">
        <v>83.489000000000004</v>
      </c>
      <c r="BU33" s="9">
        <v>64.269000000000005</v>
      </c>
      <c r="BV33" s="9">
        <v>626.72500000000002</v>
      </c>
      <c r="BW33" s="9">
        <v>519.49400000000003</v>
      </c>
      <c r="CB33" s="9">
        <v>1221.1859999999999</v>
      </c>
      <c r="CC33" s="9">
        <v>965.49099999999999</v>
      </c>
      <c r="CD33" s="9">
        <v>324.88499999999999</v>
      </c>
      <c r="CE33" s="9">
        <v>329.59500000000003</v>
      </c>
      <c r="CF33" s="9">
        <v>311.012</v>
      </c>
      <c r="CG33" s="9">
        <v>255.69499999999999</v>
      </c>
      <c r="CH33" s="9">
        <v>514.57500000000005</v>
      </c>
      <c r="CI33" s="9">
        <v>429.43799999999999</v>
      </c>
      <c r="CN33" s="9">
        <v>1031.5050000000001</v>
      </c>
      <c r="CO33" s="9">
        <v>816.48500000000001</v>
      </c>
      <c r="CP33" s="9">
        <v>276.53500000000003</v>
      </c>
      <c r="CQ33" s="9">
        <v>280.38099999999997</v>
      </c>
      <c r="CR33" s="9">
        <v>259.56799999999998</v>
      </c>
      <c r="CS33" s="9">
        <v>215.02099999999999</v>
      </c>
      <c r="CT33" s="9">
        <v>112.15</v>
      </c>
      <c r="CU33" s="9">
        <v>90.057000000000002</v>
      </c>
      <c r="CZ33" s="9">
        <v>189.68100000000001</v>
      </c>
      <c r="DA33" s="9">
        <v>149.00700000000001</v>
      </c>
      <c r="DB33" s="9">
        <v>48.35</v>
      </c>
      <c r="DC33" s="9">
        <v>49.213999999999999</v>
      </c>
      <c r="DD33" s="9">
        <v>51.442999999999998</v>
      </c>
      <c r="DE33" s="9">
        <v>40.673999999999999</v>
      </c>
      <c r="DF33" s="9">
        <v>458.17399999999998</v>
      </c>
      <c r="DG33" s="9">
        <v>396.79199999999997</v>
      </c>
      <c r="DL33" s="9">
        <v>887.19600000000003</v>
      </c>
      <c r="DM33" s="9">
        <v>739.75199999999995</v>
      </c>
      <c r="DN33" s="9">
        <v>241.233</v>
      </c>
      <c r="DO33" s="9">
        <v>245.27099999999999</v>
      </c>
      <c r="DP33" s="9">
        <v>253.24700000000001</v>
      </c>
      <c r="DQ33" s="9">
        <v>147.44399999999999</v>
      </c>
      <c r="DR33" s="9">
        <v>358.85300000000001</v>
      </c>
      <c r="DS33" s="9">
        <v>309.33600000000001</v>
      </c>
      <c r="DX33" s="9">
        <v>721.90700000000004</v>
      </c>
      <c r="DY33" s="9">
        <v>598.78099999999995</v>
      </c>
      <c r="DZ33" s="9">
        <v>197.90299999999999</v>
      </c>
      <c r="EA33" s="9">
        <v>195.352</v>
      </c>
      <c r="EB33" s="9">
        <v>205.52600000000001</v>
      </c>
      <c r="EC33" s="9">
        <v>123.126</v>
      </c>
      <c r="ED33" s="9">
        <v>99.320999999999998</v>
      </c>
      <c r="EE33" s="9">
        <v>87.456000000000003</v>
      </c>
      <c r="EJ33" s="9">
        <v>165.28899999999999</v>
      </c>
      <c r="EK33" s="9">
        <v>140.971</v>
      </c>
      <c r="EL33" s="9">
        <v>43.331000000000003</v>
      </c>
      <c r="EM33" s="9">
        <v>49.918999999999997</v>
      </c>
      <c r="EN33" s="9">
        <v>47.722000000000001</v>
      </c>
      <c r="EO33" s="9">
        <v>24.318000000000001</v>
      </c>
      <c r="EP33" s="9">
        <v>199.07</v>
      </c>
      <c r="EQ33" s="9">
        <v>168.411</v>
      </c>
      <c r="EV33" s="9">
        <v>380.63600000000002</v>
      </c>
      <c r="EW33" s="9">
        <v>308.904</v>
      </c>
      <c r="EX33" s="9">
        <v>97.388999999999996</v>
      </c>
      <c r="EY33" s="9">
        <v>108.19799999999999</v>
      </c>
      <c r="EZ33" s="9">
        <v>103.316</v>
      </c>
      <c r="FA33" s="9">
        <v>71.731999999999999</v>
      </c>
      <c r="FB33" s="9">
        <v>154.672</v>
      </c>
      <c r="FC33" s="9">
        <v>130.08099999999999</v>
      </c>
      <c r="FH33" s="9">
        <v>306.89100000000002</v>
      </c>
      <c r="FI33" s="9">
        <v>247.77099999999999</v>
      </c>
      <c r="FJ33" s="9">
        <v>82.555000000000007</v>
      </c>
      <c r="FK33" s="9">
        <v>85.875</v>
      </c>
      <c r="FL33" s="9">
        <v>79.340999999999994</v>
      </c>
      <c r="FM33" s="9">
        <v>59.12</v>
      </c>
      <c r="FN33" s="9">
        <v>44.398000000000003</v>
      </c>
      <c r="FO33" s="9">
        <v>38.331000000000003</v>
      </c>
      <c r="FT33" s="9">
        <v>73.745000000000005</v>
      </c>
      <c r="FU33" s="9">
        <v>61.131999999999998</v>
      </c>
      <c r="FV33" s="9">
        <v>14.835000000000001</v>
      </c>
      <c r="FW33" s="9">
        <v>22.323</v>
      </c>
      <c r="FX33" s="9">
        <v>23.975000000000001</v>
      </c>
      <c r="FY33" s="9">
        <v>12.613</v>
      </c>
      <c r="FZ33" s="9">
        <v>253.32900000000001</v>
      </c>
      <c r="GA33" s="9">
        <v>220.99199999999999</v>
      </c>
      <c r="GF33" s="9">
        <v>494.02699999999999</v>
      </c>
      <c r="GG33" s="9">
        <v>416.63400000000001</v>
      </c>
      <c r="GH33" s="9">
        <v>140.261</v>
      </c>
      <c r="GI33" s="9">
        <v>132.66999999999999</v>
      </c>
      <c r="GJ33" s="9">
        <v>143.703</v>
      </c>
      <c r="GK33" s="9">
        <v>77.393000000000001</v>
      </c>
      <c r="GL33" s="9">
        <v>201.17</v>
      </c>
      <c r="GM33" s="9">
        <v>176.435</v>
      </c>
      <c r="GR33" s="9">
        <v>401.38299999999998</v>
      </c>
      <c r="GS33" s="9">
        <v>338.15699999999998</v>
      </c>
      <c r="GT33" s="9">
        <v>120.005</v>
      </c>
      <c r="GU33" s="9">
        <v>105.40300000000001</v>
      </c>
      <c r="GV33" s="9">
        <v>112.749</v>
      </c>
      <c r="GW33" s="9">
        <v>63.225999999999999</v>
      </c>
      <c r="GX33" s="9">
        <v>52.158999999999999</v>
      </c>
      <c r="GY33" s="9">
        <v>44.557000000000002</v>
      </c>
      <c r="HD33" s="9">
        <v>92.644000000000005</v>
      </c>
      <c r="HE33" s="9">
        <v>78.475999999999999</v>
      </c>
      <c r="HF33" s="9">
        <v>20.256</v>
      </c>
      <c r="HG33" s="9">
        <v>27.266999999999999</v>
      </c>
      <c r="HH33" s="9">
        <v>30.954000000000001</v>
      </c>
      <c r="HI33" s="9">
        <v>14.167</v>
      </c>
      <c r="HJ33" s="9">
        <v>63.847000000000001</v>
      </c>
      <c r="HK33" s="9">
        <v>56.518999999999998</v>
      </c>
      <c r="HP33" s="9">
        <v>123.637</v>
      </c>
      <c r="HQ33" s="9">
        <v>104.435</v>
      </c>
      <c r="HR33" s="9">
        <v>37.061</v>
      </c>
      <c r="HS33" s="9">
        <v>32.648000000000003</v>
      </c>
      <c r="HT33" s="9">
        <v>34.725999999999999</v>
      </c>
      <c r="HU33" s="9">
        <v>19.202999999999999</v>
      </c>
      <c r="HV33" s="9">
        <v>49.735999999999997</v>
      </c>
      <c r="HW33" s="9">
        <v>44.41</v>
      </c>
      <c r="IB33" s="9">
        <v>97.697999999999993</v>
      </c>
      <c r="IC33" s="9">
        <v>82.897999999999996</v>
      </c>
      <c r="ID33" s="9">
        <v>30.553000000000001</v>
      </c>
      <c r="IE33" s="9">
        <v>25.673999999999999</v>
      </c>
      <c r="IF33" s="9">
        <v>26.67</v>
      </c>
      <c r="IG33" s="9">
        <v>14.8</v>
      </c>
      <c r="IH33" s="9">
        <v>14.111000000000001</v>
      </c>
      <c r="II33" s="9">
        <v>12.11</v>
      </c>
      <c r="IN33" s="9">
        <v>25.939</v>
      </c>
      <c r="IO33" s="9">
        <v>21.536999999999999</v>
      </c>
      <c r="IP33" s="9">
        <v>6.5069999999999997</v>
      </c>
      <c r="IQ33" s="9">
        <v>6.9740000000000002</v>
      </c>
    </row>
    <row r="34" spans="1:251">
      <c r="A34" s="10">
        <v>35947</v>
      </c>
      <c r="B34" s="9">
        <v>2550.9499999999998</v>
      </c>
      <c r="C34" s="9">
        <v>2159.991</v>
      </c>
      <c r="D34" s="9">
        <v>997.62</v>
      </c>
      <c r="E34" s="9">
        <v>1022.742</v>
      </c>
      <c r="F34" s="9">
        <v>993.65700000000004</v>
      </c>
      <c r="G34" s="9">
        <v>726.58500000000004</v>
      </c>
      <c r="H34" s="9">
        <v>4915.8990000000003</v>
      </c>
      <c r="I34" s="9">
        <v>3989.7190000000001</v>
      </c>
      <c r="J34" s="9">
        <v>1310.425</v>
      </c>
      <c r="K34" s="9">
        <v>1351.6089999999999</v>
      </c>
      <c r="L34" s="9">
        <v>1327.6849999999999</v>
      </c>
      <c r="M34" s="9">
        <v>926.18</v>
      </c>
      <c r="N34" s="9">
        <v>2002.1579999999999</v>
      </c>
      <c r="O34" s="9">
        <v>1694.3150000000001</v>
      </c>
      <c r="P34" s="9">
        <v>821.12099999999998</v>
      </c>
      <c r="Q34" s="9">
        <v>803.42100000000005</v>
      </c>
      <c r="R34" s="9">
        <v>772.90599999999995</v>
      </c>
      <c r="S34" s="9">
        <v>583.90200000000004</v>
      </c>
      <c r="T34" s="9">
        <v>3970.3719999999998</v>
      </c>
      <c r="U34" s="9">
        <v>3212.7820000000002</v>
      </c>
      <c r="V34" s="9">
        <v>1086.259</v>
      </c>
      <c r="W34" s="9">
        <v>1077.9749999999999</v>
      </c>
      <c r="X34" s="9">
        <v>1048.548</v>
      </c>
      <c r="Y34" s="9">
        <v>757.59</v>
      </c>
      <c r="Z34" s="9">
        <v>548.79200000000003</v>
      </c>
      <c r="AA34" s="9">
        <v>465.67599999999999</v>
      </c>
      <c r="AB34" s="9">
        <v>176.49799999999999</v>
      </c>
      <c r="AC34" s="9">
        <v>219.321</v>
      </c>
      <c r="AD34" s="9">
        <v>220.751</v>
      </c>
      <c r="AE34" s="9">
        <v>142.68199999999999</v>
      </c>
      <c r="AF34" s="9">
        <v>945.52599999999995</v>
      </c>
      <c r="AG34" s="9">
        <v>776.93700000000001</v>
      </c>
      <c r="AH34" s="9">
        <v>224.166</v>
      </c>
      <c r="AI34" s="9">
        <v>273.63400000000001</v>
      </c>
      <c r="AJ34" s="9">
        <v>279.137</v>
      </c>
      <c r="AK34" s="9">
        <v>168.59</v>
      </c>
      <c r="AL34" s="9">
        <v>862.05399999999997</v>
      </c>
      <c r="AM34" s="9">
        <v>737.31899999999996</v>
      </c>
      <c r="AR34" s="9">
        <v>1647.4110000000001</v>
      </c>
      <c r="AS34" s="9">
        <v>1348.1220000000001</v>
      </c>
      <c r="AT34" s="9">
        <v>451.51100000000002</v>
      </c>
      <c r="AU34" s="9">
        <v>457.54700000000003</v>
      </c>
      <c r="AV34" s="9">
        <v>439.06400000000002</v>
      </c>
      <c r="AW34" s="9">
        <v>299.28800000000001</v>
      </c>
      <c r="AX34" s="9">
        <v>672.19899999999996</v>
      </c>
      <c r="AY34" s="9">
        <v>574.83500000000004</v>
      </c>
      <c r="BD34" s="9">
        <v>1319.0160000000001</v>
      </c>
      <c r="BE34" s="9">
        <v>1073.6690000000001</v>
      </c>
      <c r="BF34" s="9">
        <v>369.10500000000002</v>
      </c>
      <c r="BG34" s="9">
        <v>358.44900000000001</v>
      </c>
      <c r="BH34" s="9">
        <v>346.11599999999999</v>
      </c>
      <c r="BI34" s="9">
        <v>245.346</v>
      </c>
      <c r="BJ34" s="9">
        <v>189.85499999999999</v>
      </c>
      <c r="BK34" s="9">
        <v>162.48400000000001</v>
      </c>
      <c r="BP34" s="9">
        <v>328.39499999999998</v>
      </c>
      <c r="BQ34" s="9">
        <v>274.45299999999997</v>
      </c>
      <c r="BR34" s="9">
        <v>82.406999999999996</v>
      </c>
      <c r="BS34" s="9">
        <v>99.097999999999999</v>
      </c>
      <c r="BT34" s="9">
        <v>92.947999999999993</v>
      </c>
      <c r="BU34" s="9">
        <v>53.942</v>
      </c>
      <c r="BV34" s="9">
        <v>645.51400000000001</v>
      </c>
      <c r="BW34" s="9">
        <v>525.79100000000005</v>
      </c>
      <c r="CB34" s="9">
        <v>1242.0119999999999</v>
      </c>
      <c r="CC34" s="9">
        <v>971.47799999999995</v>
      </c>
      <c r="CD34" s="9">
        <v>318.93400000000003</v>
      </c>
      <c r="CE34" s="9">
        <v>329.05</v>
      </c>
      <c r="CF34" s="9">
        <v>323.495</v>
      </c>
      <c r="CG34" s="9">
        <v>270.53300000000002</v>
      </c>
      <c r="CH34" s="9">
        <v>512.43200000000002</v>
      </c>
      <c r="CI34" s="9">
        <v>417.14499999999998</v>
      </c>
      <c r="CN34" s="9">
        <v>1008.288</v>
      </c>
      <c r="CO34" s="9">
        <v>789.07299999999998</v>
      </c>
      <c r="CP34" s="9">
        <v>267.74799999999999</v>
      </c>
      <c r="CQ34" s="9">
        <v>264.19099999999997</v>
      </c>
      <c r="CR34" s="9">
        <v>257.13400000000001</v>
      </c>
      <c r="CS34" s="9">
        <v>219.214</v>
      </c>
      <c r="CT34" s="9">
        <v>133.08199999999999</v>
      </c>
      <c r="CU34" s="9">
        <v>108.64700000000001</v>
      </c>
      <c r="CZ34" s="9">
        <v>233.72399999999999</v>
      </c>
      <c r="DA34" s="9">
        <v>182.405</v>
      </c>
      <c r="DB34" s="9">
        <v>51.186</v>
      </c>
      <c r="DC34" s="9">
        <v>64.858999999999995</v>
      </c>
      <c r="DD34" s="9">
        <v>66.361000000000004</v>
      </c>
      <c r="DE34" s="9">
        <v>51.319000000000003</v>
      </c>
      <c r="DF34" s="9">
        <v>470.25700000000001</v>
      </c>
      <c r="DG34" s="9">
        <v>402.73899999999998</v>
      </c>
      <c r="DL34" s="9">
        <v>922.61500000000001</v>
      </c>
      <c r="DM34" s="9">
        <v>764.97</v>
      </c>
      <c r="DN34" s="9">
        <v>252.24700000000001</v>
      </c>
      <c r="DO34" s="9">
        <v>262.57900000000001</v>
      </c>
      <c r="DP34" s="9">
        <v>250.14400000000001</v>
      </c>
      <c r="DQ34" s="9">
        <v>157.64400000000001</v>
      </c>
      <c r="DR34" s="9">
        <v>367.92</v>
      </c>
      <c r="DS34" s="9">
        <v>314.53500000000003</v>
      </c>
      <c r="DX34" s="9">
        <v>745.81899999999996</v>
      </c>
      <c r="DY34" s="9">
        <v>616.94100000000003</v>
      </c>
      <c r="DZ34" s="9">
        <v>208.66499999999999</v>
      </c>
      <c r="EA34" s="9">
        <v>210.79</v>
      </c>
      <c r="EB34" s="9">
        <v>197.48699999999999</v>
      </c>
      <c r="EC34" s="9">
        <v>128.87700000000001</v>
      </c>
      <c r="ED34" s="9">
        <v>102.337</v>
      </c>
      <c r="EE34" s="9">
        <v>88.203999999999994</v>
      </c>
      <c r="EJ34" s="9">
        <v>176.79599999999999</v>
      </c>
      <c r="EK34" s="9">
        <v>148.029</v>
      </c>
      <c r="EL34" s="9">
        <v>43.582000000000001</v>
      </c>
      <c r="EM34" s="9">
        <v>51.789000000000001</v>
      </c>
      <c r="EN34" s="9">
        <v>52.656999999999996</v>
      </c>
      <c r="EO34" s="9">
        <v>28.766999999999999</v>
      </c>
      <c r="EP34" s="9">
        <v>201.72800000000001</v>
      </c>
      <c r="EQ34" s="9">
        <v>170.65600000000001</v>
      </c>
      <c r="EV34" s="9">
        <v>378.12099999999998</v>
      </c>
      <c r="EW34" s="9">
        <v>305.28899999999999</v>
      </c>
      <c r="EX34" s="9">
        <v>102.658</v>
      </c>
      <c r="EY34" s="9">
        <v>100.42400000000001</v>
      </c>
      <c r="EZ34" s="9">
        <v>102.206</v>
      </c>
      <c r="FA34" s="9">
        <v>72.831999999999994</v>
      </c>
      <c r="FB34" s="9">
        <v>156.26300000000001</v>
      </c>
      <c r="FC34" s="9">
        <v>130.81399999999999</v>
      </c>
      <c r="FH34" s="9">
        <v>304.27300000000002</v>
      </c>
      <c r="FI34" s="9">
        <v>241.834</v>
      </c>
      <c r="FJ34" s="9">
        <v>84.296999999999997</v>
      </c>
      <c r="FK34" s="9">
        <v>79.484999999999999</v>
      </c>
      <c r="FL34" s="9">
        <v>78.052000000000007</v>
      </c>
      <c r="FM34" s="9">
        <v>62.44</v>
      </c>
      <c r="FN34" s="9">
        <v>45.465000000000003</v>
      </c>
      <c r="FO34" s="9">
        <v>39.843000000000004</v>
      </c>
      <c r="FT34" s="9">
        <v>73.847999999999999</v>
      </c>
      <c r="FU34" s="9">
        <v>63.454999999999998</v>
      </c>
      <c r="FV34" s="9">
        <v>18.361999999999998</v>
      </c>
      <c r="FW34" s="9">
        <v>20.939</v>
      </c>
      <c r="FX34" s="9">
        <v>24.155000000000001</v>
      </c>
      <c r="FY34" s="9">
        <v>10.393000000000001</v>
      </c>
      <c r="FZ34" s="9">
        <v>245.24199999999999</v>
      </c>
      <c r="GA34" s="9">
        <v>216.18700000000001</v>
      </c>
      <c r="GF34" s="9">
        <v>486.154</v>
      </c>
      <c r="GG34" s="9">
        <v>402.94299999999998</v>
      </c>
      <c r="GH34" s="9">
        <v>121.496</v>
      </c>
      <c r="GI34" s="9">
        <v>133.17599999999999</v>
      </c>
      <c r="GJ34" s="9">
        <v>148.27099999999999</v>
      </c>
      <c r="GK34" s="9">
        <v>83.210999999999999</v>
      </c>
      <c r="GL34" s="9">
        <v>193.90899999999999</v>
      </c>
      <c r="GM34" s="9">
        <v>171.90700000000001</v>
      </c>
      <c r="GR34" s="9">
        <v>396.36799999999999</v>
      </c>
      <c r="GS34" s="9">
        <v>328.75099999999998</v>
      </c>
      <c r="GT34" s="9">
        <v>102.483</v>
      </c>
      <c r="GU34" s="9">
        <v>108.553</v>
      </c>
      <c r="GV34" s="9">
        <v>117.714</v>
      </c>
      <c r="GW34" s="9">
        <v>67.617000000000004</v>
      </c>
      <c r="GX34" s="9">
        <v>51.332999999999998</v>
      </c>
      <c r="GY34" s="9">
        <v>44.28</v>
      </c>
      <c r="HD34" s="9">
        <v>89.786000000000001</v>
      </c>
      <c r="HE34" s="9">
        <v>74.191999999999993</v>
      </c>
      <c r="HF34" s="9">
        <v>19.012</v>
      </c>
      <c r="HG34" s="9">
        <v>24.623000000000001</v>
      </c>
      <c r="HH34" s="9">
        <v>30.556000000000001</v>
      </c>
      <c r="HI34" s="9">
        <v>15.593999999999999</v>
      </c>
      <c r="HJ34" s="9">
        <v>65.271000000000001</v>
      </c>
      <c r="HK34" s="9">
        <v>57.069000000000003</v>
      </c>
      <c r="HP34" s="9">
        <v>124.05500000000001</v>
      </c>
      <c r="HQ34" s="9">
        <v>103.334</v>
      </c>
      <c r="HR34" s="9">
        <v>33.491</v>
      </c>
      <c r="HS34" s="9">
        <v>33.612000000000002</v>
      </c>
      <c r="HT34" s="9">
        <v>36.231000000000002</v>
      </c>
      <c r="HU34" s="9">
        <v>20.72</v>
      </c>
      <c r="HV34" s="9">
        <v>50.091000000000001</v>
      </c>
      <c r="HW34" s="9">
        <v>43.933999999999997</v>
      </c>
      <c r="IB34" s="9">
        <v>99.768000000000001</v>
      </c>
      <c r="IC34" s="9">
        <v>83.426000000000002</v>
      </c>
      <c r="ID34" s="9">
        <v>27.585999999999999</v>
      </c>
      <c r="IE34" s="9">
        <v>27.681000000000001</v>
      </c>
      <c r="IF34" s="9">
        <v>28.158999999999999</v>
      </c>
      <c r="IG34" s="9">
        <v>16.341999999999999</v>
      </c>
      <c r="IH34" s="9">
        <v>15.18</v>
      </c>
      <c r="II34" s="9">
        <v>13.135</v>
      </c>
      <c r="IN34" s="9">
        <v>24.286000000000001</v>
      </c>
      <c r="IO34" s="9">
        <v>19.908000000000001</v>
      </c>
      <c r="IP34" s="9">
        <v>5.9050000000000002</v>
      </c>
      <c r="IQ34" s="9">
        <v>5.931</v>
      </c>
    </row>
    <row r="35" spans="1:251">
      <c r="A35" s="10">
        <v>36312</v>
      </c>
      <c r="B35" s="9">
        <v>2548.7179999999998</v>
      </c>
      <c r="C35" s="9">
        <v>2165.6729999999998</v>
      </c>
      <c r="D35" s="9">
        <v>975.05200000000002</v>
      </c>
      <c r="E35" s="9">
        <v>1037.221</v>
      </c>
      <c r="F35" s="9">
        <v>1004.686</v>
      </c>
      <c r="G35" s="9">
        <v>753.78399999999999</v>
      </c>
      <c r="H35" s="9">
        <v>4939.6869999999999</v>
      </c>
      <c r="I35" s="9">
        <v>3992.5709999999999</v>
      </c>
      <c r="J35" s="9">
        <v>1279.3710000000001</v>
      </c>
      <c r="K35" s="9">
        <v>1379.1020000000001</v>
      </c>
      <c r="L35" s="9">
        <v>1334.098</v>
      </c>
      <c r="M35" s="9">
        <v>947.11599999999999</v>
      </c>
      <c r="N35" s="9">
        <v>2003.3530000000001</v>
      </c>
      <c r="O35" s="9">
        <v>1707.6120000000001</v>
      </c>
      <c r="P35" s="9">
        <v>804.86199999999997</v>
      </c>
      <c r="Q35" s="9">
        <v>828.67200000000003</v>
      </c>
      <c r="R35" s="9">
        <v>786.13</v>
      </c>
      <c r="S35" s="9">
        <v>599.56200000000001</v>
      </c>
      <c r="T35" s="9">
        <v>3999.6120000000001</v>
      </c>
      <c r="U35" s="9">
        <v>3234.32</v>
      </c>
      <c r="V35" s="9">
        <v>1063.567</v>
      </c>
      <c r="W35" s="9">
        <v>1118.201</v>
      </c>
      <c r="X35" s="9">
        <v>1052.5519999999999</v>
      </c>
      <c r="Y35" s="9">
        <v>765.29200000000003</v>
      </c>
      <c r="Z35" s="9">
        <v>545.36500000000001</v>
      </c>
      <c r="AA35" s="9">
        <v>458.06099999999998</v>
      </c>
      <c r="AB35" s="9">
        <v>170.191</v>
      </c>
      <c r="AC35" s="9">
        <v>208.54900000000001</v>
      </c>
      <c r="AD35" s="9">
        <v>218.55600000000001</v>
      </c>
      <c r="AE35" s="9">
        <v>154.22300000000001</v>
      </c>
      <c r="AF35" s="9">
        <v>940.07500000000005</v>
      </c>
      <c r="AG35" s="9">
        <v>758.25099999999998</v>
      </c>
      <c r="AH35" s="9">
        <v>215.804</v>
      </c>
      <c r="AI35" s="9">
        <v>260.90100000000001</v>
      </c>
      <c r="AJ35" s="9">
        <v>281.54599999999999</v>
      </c>
      <c r="AK35" s="9">
        <v>181.82400000000001</v>
      </c>
      <c r="AL35" s="9">
        <v>866.452</v>
      </c>
      <c r="AM35" s="9">
        <v>735.65599999999995</v>
      </c>
      <c r="AR35" s="9">
        <v>1692.1369999999999</v>
      </c>
      <c r="AS35" s="9">
        <v>1366.72</v>
      </c>
      <c r="AT35" s="9">
        <v>434.279</v>
      </c>
      <c r="AU35" s="9">
        <v>483.78500000000003</v>
      </c>
      <c r="AV35" s="9">
        <v>448.65699999999998</v>
      </c>
      <c r="AW35" s="9">
        <v>325.41699999999997</v>
      </c>
      <c r="AX35" s="9">
        <v>686.45600000000002</v>
      </c>
      <c r="AY35" s="9">
        <v>582.02599999999995</v>
      </c>
      <c r="BD35" s="9">
        <v>1376.1320000000001</v>
      </c>
      <c r="BE35" s="9">
        <v>1104.6869999999999</v>
      </c>
      <c r="BF35" s="9">
        <v>352.21</v>
      </c>
      <c r="BG35" s="9">
        <v>396.47</v>
      </c>
      <c r="BH35" s="9">
        <v>356.00799999999998</v>
      </c>
      <c r="BI35" s="9">
        <v>271.44400000000002</v>
      </c>
      <c r="BJ35" s="9">
        <v>179.99600000000001</v>
      </c>
      <c r="BK35" s="9">
        <v>153.63</v>
      </c>
      <c r="BP35" s="9">
        <v>316.005</v>
      </c>
      <c r="BQ35" s="9">
        <v>262.03300000000002</v>
      </c>
      <c r="BR35" s="9">
        <v>82.069000000000003</v>
      </c>
      <c r="BS35" s="9">
        <v>87.314999999999998</v>
      </c>
      <c r="BT35" s="9">
        <v>92.649000000000001</v>
      </c>
      <c r="BU35" s="9">
        <v>53.972000000000001</v>
      </c>
      <c r="BV35" s="9">
        <v>640.41</v>
      </c>
      <c r="BW35" s="9">
        <v>532.54100000000005</v>
      </c>
      <c r="CB35" s="9">
        <v>1254.107</v>
      </c>
      <c r="CC35" s="9">
        <v>989.9</v>
      </c>
      <c r="CD35" s="9">
        <v>316.36599999999999</v>
      </c>
      <c r="CE35" s="9">
        <v>336.79500000000002</v>
      </c>
      <c r="CF35" s="9">
        <v>336.73899999999998</v>
      </c>
      <c r="CG35" s="9">
        <v>264.20800000000003</v>
      </c>
      <c r="CH35" s="9">
        <v>507.81799999999998</v>
      </c>
      <c r="CI35" s="9">
        <v>427.23399999999998</v>
      </c>
      <c r="CN35" s="9">
        <v>1022.577</v>
      </c>
      <c r="CO35" s="9">
        <v>817.36</v>
      </c>
      <c r="CP35" s="9">
        <v>271.66699999999997</v>
      </c>
      <c r="CQ35" s="9">
        <v>274.46100000000001</v>
      </c>
      <c r="CR35" s="9">
        <v>271.23099999999999</v>
      </c>
      <c r="CS35" s="9">
        <v>205.21799999999999</v>
      </c>
      <c r="CT35" s="9">
        <v>132.59200000000001</v>
      </c>
      <c r="CU35" s="9">
        <v>105.307</v>
      </c>
      <c r="CZ35" s="9">
        <v>231.53</v>
      </c>
      <c r="DA35" s="9">
        <v>172.54</v>
      </c>
      <c r="DB35" s="9">
        <v>44.698999999999998</v>
      </c>
      <c r="DC35" s="9">
        <v>62.334000000000003</v>
      </c>
      <c r="DD35" s="9">
        <v>65.507000000000005</v>
      </c>
      <c r="DE35" s="9">
        <v>58.99</v>
      </c>
      <c r="DF35" s="9">
        <v>476.45800000000003</v>
      </c>
      <c r="DG35" s="9">
        <v>413.40800000000002</v>
      </c>
      <c r="DL35" s="9">
        <v>922.78499999999997</v>
      </c>
      <c r="DM35" s="9">
        <v>760.86400000000003</v>
      </c>
      <c r="DN35" s="9">
        <v>246.49600000000001</v>
      </c>
      <c r="DO35" s="9">
        <v>264.67700000000002</v>
      </c>
      <c r="DP35" s="9">
        <v>249.69</v>
      </c>
      <c r="DQ35" s="9">
        <v>161.92099999999999</v>
      </c>
      <c r="DR35" s="9">
        <v>368.99</v>
      </c>
      <c r="DS35" s="9">
        <v>320.28199999999998</v>
      </c>
      <c r="DX35" s="9">
        <v>737.47400000000005</v>
      </c>
      <c r="DY35" s="9">
        <v>606.73900000000003</v>
      </c>
      <c r="DZ35" s="9">
        <v>207.631</v>
      </c>
      <c r="EA35" s="9">
        <v>208.464</v>
      </c>
      <c r="EB35" s="9">
        <v>190.64400000000001</v>
      </c>
      <c r="EC35" s="9">
        <v>130.73599999999999</v>
      </c>
      <c r="ED35" s="9">
        <v>107.468</v>
      </c>
      <c r="EE35" s="9">
        <v>93.126000000000005</v>
      </c>
      <c r="EJ35" s="9">
        <v>185.31</v>
      </c>
      <c r="EK35" s="9">
        <v>154.125</v>
      </c>
      <c r="EL35" s="9">
        <v>38.866</v>
      </c>
      <c r="EM35" s="9">
        <v>56.213000000000001</v>
      </c>
      <c r="EN35" s="9">
        <v>59.045999999999999</v>
      </c>
      <c r="EO35" s="9">
        <v>31.184999999999999</v>
      </c>
      <c r="EP35" s="9">
        <v>188.11199999999999</v>
      </c>
      <c r="EQ35" s="9">
        <v>159.245</v>
      </c>
      <c r="EV35" s="9">
        <v>347.00400000000002</v>
      </c>
      <c r="EW35" s="9">
        <v>279.50799999999998</v>
      </c>
      <c r="EX35" s="9">
        <v>88.578999999999994</v>
      </c>
      <c r="EY35" s="9">
        <v>89.876999999999995</v>
      </c>
      <c r="EZ35" s="9">
        <v>101.05200000000001</v>
      </c>
      <c r="FA35" s="9">
        <v>67.495999999999995</v>
      </c>
      <c r="FB35" s="9">
        <v>142.89599999999999</v>
      </c>
      <c r="FC35" s="9">
        <v>120.765</v>
      </c>
      <c r="FH35" s="9">
        <v>275.16399999999999</v>
      </c>
      <c r="FI35" s="9">
        <v>221.417</v>
      </c>
      <c r="FJ35" s="9">
        <v>72.075000000000003</v>
      </c>
      <c r="FK35" s="9">
        <v>71.319999999999993</v>
      </c>
      <c r="FL35" s="9">
        <v>78.022999999999996</v>
      </c>
      <c r="FM35" s="9">
        <v>53.747</v>
      </c>
      <c r="FN35" s="9">
        <v>45.215000000000003</v>
      </c>
      <c r="FO35" s="9">
        <v>38.479999999999997</v>
      </c>
      <c r="FT35" s="9">
        <v>71.84</v>
      </c>
      <c r="FU35" s="9">
        <v>58.091000000000001</v>
      </c>
      <c r="FV35" s="9">
        <v>16.504999999999999</v>
      </c>
      <c r="FW35" s="9">
        <v>18.556999999999999</v>
      </c>
      <c r="FX35" s="9">
        <v>23.029</v>
      </c>
      <c r="FY35" s="9">
        <v>13.747999999999999</v>
      </c>
      <c r="FZ35" s="9">
        <v>246.423</v>
      </c>
      <c r="GA35" s="9">
        <v>213.38300000000001</v>
      </c>
      <c r="GF35" s="9">
        <v>474.01400000000001</v>
      </c>
      <c r="GG35" s="9">
        <v>391.23500000000001</v>
      </c>
      <c r="GH35" s="9">
        <v>125.02200000000001</v>
      </c>
      <c r="GI35" s="9">
        <v>135.60900000000001</v>
      </c>
      <c r="GJ35" s="9">
        <v>130.60300000000001</v>
      </c>
      <c r="GK35" s="9">
        <v>82.78</v>
      </c>
      <c r="GL35" s="9">
        <v>195.351</v>
      </c>
      <c r="GM35" s="9">
        <v>169.96799999999999</v>
      </c>
      <c r="GR35" s="9">
        <v>387.44400000000002</v>
      </c>
      <c r="GS35" s="9">
        <v>318.65699999999998</v>
      </c>
      <c r="GT35" s="9">
        <v>102.30800000000001</v>
      </c>
      <c r="GU35" s="9">
        <v>112.142</v>
      </c>
      <c r="GV35" s="9">
        <v>104.20699999999999</v>
      </c>
      <c r="GW35" s="9">
        <v>68.787000000000006</v>
      </c>
      <c r="GX35" s="9">
        <v>51.070999999999998</v>
      </c>
      <c r="GY35" s="9">
        <v>43.414999999999999</v>
      </c>
      <c r="HD35" s="9">
        <v>86.57</v>
      </c>
      <c r="HE35" s="9">
        <v>72.578000000000003</v>
      </c>
      <c r="HF35" s="9">
        <v>22.713999999999999</v>
      </c>
      <c r="HG35" s="9">
        <v>23.468</v>
      </c>
      <c r="HH35" s="9">
        <v>26.396000000000001</v>
      </c>
      <c r="HI35" s="9">
        <v>13.993</v>
      </c>
      <c r="HJ35" s="9">
        <v>66.596000000000004</v>
      </c>
      <c r="HK35" s="9">
        <v>57.427999999999997</v>
      </c>
      <c r="HP35" s="9">
        <v>124.503</v>
      </c>
      <c r="HQ35" s="9">
        <v>103.485</v>
      </c>
      <c r="HR35" s="9">
        <v>36.28</v>
      </c>
      <c r="HS35" s="9">
        <v>33.561999999999998</v>
      </c>
      <c r="HT35" s="9">
        <v>33.643000000000001</v>
      </c>
      <c r="HU35" s="9">
        <v>21.018999999999998</v>
      </c>
      <c r="HV35" s="9">
        <v>51.518000000000001</v>
      </c>
      <c r="HW35" s="9">
        <v>44.863</v>
      </c>
      <c r="IB35" s="9">
        <v>99.884</v>
      </c>
      <c r="IC35" s="9">
        <v>84.168000000000006</v>
      </c>
      <c r="ID35" s="9">
        <v>30.751999999999999</v>
      </c>
      <c r="IE35" s="9">
        <v>27.693000000000001</v>
      </c>
      <c r="IF35" s="9">
        <v>25.722000000000001</v>
      </c>
      <c r="IG35" s="9">
        <v>15.715999999999999</v>
      </c>
      <c r="IH35" s="9">
        <v>15.077999999999999</v>
      </c>
      <c r="II35" s="9">
        <v>12.566000000000001</v>
      </c>
      <c r="IN35" s="9">
        <v>24.62</v>
      </c>
      <c r="IO35" s="9">
        <v>19.317</v>
      </c>
      <c r="IP35" s="9">
        <v>5.5270000000000001</v>
      </c>
      <c r="IQ35" s="9">
        <v>5.8689999999999998</v>
      </c>
    </row>
    <row r="36" spans="1:251">
      <c r="A36" s="10">
        <v>36678</v>
      </c>
      <c r="B36" s="9">
        <v>2568.8960000000002</v>
      </c>
      <c r="C36" s="9">
        <v>2172.1309999999999</v>
      </c>
      <c r="D36" s="9">
        <v>1002.354</v>
      </c>
      <c r="E36" s="9">
        <v>1037.088</v>
      </c>
      <c r="F36" s="9">
        <v>985.11900000000003</v>
      </c>
      <c r="G36" s="9">
        <v>742.58600000000001</v>
      </c>
      <c r="H36" s="9">
        <v>4951.1629999999996</v>
      </c>
      <c r="I36" s="9">
        <v>4017.7620000000002</v>
      </c>
      <c r="J36" s="9">
        <v>1325.201</v>
      </c>
      <c r="K36" s="9">
        <v>1389.6220000000001</v>
      </c>
      <c r="L36" s="9">
        <v>1301.83</v>
      </c>
      <c r="M36" s="9">
        <v>933.40099999999995</v>
      </c>
      <c r="N36" s="9">
        <v>2019.777</v>
      </c>
      <c r="O36" s="9">
        <v>1718.3820000000001</v>
      </c>
      <c r="P36" s="9">
        <v>839.50599999999997</v>
      </c>
      <c r="Q36" s="9">
        <v>828.56700000000001</v>
      </c>
      <c r="R36" s="9">
        <v>770.68700000000001</v>
      </c>
      <c r="S36" s="9">
        <v>583.81700000000001</v>
      </c>
      <c r="T36" s="9">
        <v>4029.268</v>
      </c>
      <c r="U36" s="9">
        <v>3285.107</v>
      </c>
      <c r="V36" s="9">
        <v>1123.19</v>
      </c>
      <c r="W36" s="9">
        <v>1126.316</v>
      </c>
      <c r="X36" s="9">
        <v>1034.4929999999999</v>
      </c>
      <c r="Y36" s="9">
        <v>744.16</v>
      </c>
      <c r="Z36" s="9">
        <v>549.11900000000003</v>
      </c>
      <c r="AA36" s="9">
        <v>453.74900000000002</v>
      </c>
      <c r="AB36" s="9">
        <v>162.84800000000001</v>
      </c>
      <c r="AC36" s="9">
        <v>208.52199999999999</v>
      </c>
      <c r="AD36" s="9">
        <v>214.43100000000001</v>
      </c>
      <c r="AE36" s="9">
        <v>158.76900000000001</v>
      </c>
      <c r="AF36" s="9">
        <v>921.89499999999998</v>
      </c>
      <c r="AG36" s="9">
        <v>732.654</v>
      </c>
      <c r="AH36" s="9">
        <v>202.011</v>
      </c>
      <c r="AI36" s="9">
        <v>263.30599999999998</v>
      </c>
      <c r="AJ36" s="9">
        <v>267.33699999999999</v>
      </c>
      <c r="AK36" s="9">
        <v>189.24100000000001</v>
      </c>
      <c r="AL36" s="9">
        <v>869.03099999999995</v>
      </c>
      <c r="AM36" s="9">
        <v>740.22699999999998</v>
      </c>
      <c r="AR36" s="9">
        <v>1674.3</v>
      </c>
      <c r="AS36" s="9">
        <v>1362.6310000000001</v>
      </c>
      <c r="AT36" s="9">
        <v>449.94499999999999</v>
      </c>
      <c r="AU36" s="9">
        <v>480.64499999999998</v>
      </c>
      <c r="AV36" s="9">
        <v>432.38499999999999</v>
      </c>
      <c r="AW36" s="9">
        <v>311.66899999999998</v>
      </c>
      <c r="AX36" s="9">
        <v>688.75900000000001</v>
      </c>
      <c r="AY36" s="9">
        <v>589.24</v>
      </c>
      <c r="BD36" s="9">
        <v>1367.5409999999999</v>
      </c>
      <c r="BE36" s="9">
        <v>1114.9090000000001</v>
      </c>
      <c r="BF36" s="9">
        <v>382.71899999999999</v>
      </c>
      <c r="BG36" s="9">
        <v>385.67899999999997</v>
      </c>
      <c r="BH36" s="9">
        <v>346.85599999999999</v>
      </c>
      <c r="BI36" s="9">
        <v>252.63200000000001</v>
      </c>
      <c r="BJ36" s="9">
        <v>180.27199999999999</v>
      </c>
      <c r="BK36" s="9">
        <v>150.98699999999999</v>
      </c>
      <c r="BP36" s="9">
        <v>306.75900000000001</v>
      </c>
      <c r="BQ36" s="9">
        <v>247.721</v>
      </c>
      <c r="BR36" s="9">
        <v>67.225999999999999</v>
      </c>
      <c r="BS36" s="9">
        <v>94.965999999999994</v>
      </c>
      <c r="BT36" s="9">
        <v>85.53</v>
      </c>
      <c r="BU36" s="9">
        <v>59.037999999999997</v>
      </c>
      <c r="BV36" s="9">
        <v>636.59699999999998</v>
      </c>
      <c r="BW36" s="9">
        <v>523.97</v>
      </c>
      <c r="CB36" s="9">
        <v>1234.424</v>
      </c>
      <c r="CC36" s="9">
        <v>974.03899999999999</v>
      </c>
      <c r="CD36" s="9">
        <v>317.90300000000002</v>
      </c>
      <c r="CE36" s="9">
        <v>331.077</v>
      </c>
      <c r="CF36" s="9">
        <v>323.93900000000002</v>
      </c>
      <c r="CG36" s="9">
        <v>260.38499999999999</v>
      </c>
      <c r="CH36" s="9">
        <v>507.173</v>
      </c>
      <c r="CI36" s="9">
        <v>420.98</v>
      </c>
      <c r="CN36" s="9">
        <v>1021.539</v>
      </c>
      <c r="CO36" s="9">
        <v>814.17899999999997</v>
      </c>
      <c r="CP36" s="9">
        <v>275.21100000000001</v>
      </c>
      <c r="CQ36" s="9">
        <v>279.23</v>
      </c>
      <c r="CR36" s="9">
        <v>258.61900000000003</v>
      </c>
      <c r="CS36" s="9">
        <v>207.36</v>
      </c>
      <c r="CT36" s="9">
        <v>129.42400000000001</v>
      </c>
      <c r="CU36" s="9">
        <v>102.99</v>
      </c>
      <c r="CZ36" s="9">
        <v>212.88499999999999</v>
      </c>
      <c r="DA36" s="9">
        <v>159.86000000000001</v>
      </c>
      <c r="DB36" s="9">
        <v>42.692</v>
      </c>
      <c r="DC36" s="9">
        <v>51.847000000000001</v>
      </c>
      <c r="DD36" s="9">
        <v>65.319999999999993</v>
      </c>
      <c r="DE36" s="9">
        <v>53.024999999999999</v>
      </c>
      <c r="DF36" s="9">
        <v>485.78800000000001</v>
      </c>
      <c r="DG36" s="9">
        <v>418.73899999999998</v>
      </c>
      <c r="DL36" s="9">
        <v>934.08600000000001</v>
      </c>
      <c r="DM36" s="9">
        <v>776.18399999999997</v>
      </c>
      <c r="DN36" s="9">
        <v>263.48099999999999</v>
      </c>
      <c r="DO36" s="9">
        <v>270.17200000000003</v>
      </c>
      <c r="DP36" s="9">
        <v>242.53100000000001</v>
      </c>
      <c r="DQ36" s="9">
        <v>157.90199999999999</v>
      </c>
      <c r="DR36" s="9">
        <v>378.78399999999999</v>
      </c>
      <c r="DS36" s="9">
        <v>329.39699999999999</v>
      </c>
      <c r="DX36" s="9">
        <v>755.26900000000001</v>
      </c>
      <c r="DY36" s="9">
        <v>628.71100000000001</v>
      </c>
      <c r="DZ36" s="9">
        <v>221.423</v>
      </c>
      <c r="EA36" s="9">
        <v>216.155</v>
      </c>
      <c r="EB36" s="9">
        <v>191.13200000000001</v>
      </c>
      <c r="EC36" s="9">
        <v>126.559</v>
      </c>
      <c r="ED36" s="9">
        <v>107.005</v>
      </c>
      <c r="EE36" s="9">
        <v>89.340999999999994</v>
      </c>
      <c r="EJ36" s="9">
        <v>178.81700000000001</v>
      </c>
      <c r="EK36" s="9">
        <v>147.47399999999999</v>
      </c>
      <c r="EL36" s="9">
        <v>42.058</v>
      </c>
      <c r="EM36" s="9">
        <v>54.017000000000003</v>
      </c>
      <c r="EN36" s="9">
        <v>51.399000000000001</v>
      </c>
      <c r="EO36" s="9">
        <v>31.343</v>
      </c>
      <c r="EP36" s="9">
        <v>192.58699999999999</v>
      </c>
      <c r="EQ36" s="9">
        <v>163.57400000000001</v>
      </c>
      <c r="EV36" s="9">
        <v>365.80799999999999</v>
      </c>
      <c r="EW36" s="9">
        <v>298.87599999999998</v>
      </c>
      <c r="EX36" s="9">
        <v>93.552000000000007</v>
      </c>
      <c r="EY36" s="9">
        <v>100.327</v>
      </c>
      <c r="EZ36" s="9">
        <v>104.843</v>
      </c>
      <c r="FA36" s="9">
        <v>66.932000000000002</v>
      </c>
      <c r="FB36" s="9">
        <v>146.57300000000001</v>
      </c>
      <c r="FC36" s="9">
        <v>125.751</v>
      </c>
      <c r="FH36" s="9">
        <v>289.786</v>
      </c>
      <c r="FI36" s="9">
        <v>239.303</v>
      </c>
      <c r="FJ36" s="9">
        <v>76.540999999999997</v>
      </c>
      <c r="FK36" s="9">
        <v>80.578999999999994</v>
      </c>
      <c r="FL36" s="9">
        <v>82.027000000000001</v>
      </c>
      <c r="FM36" s="9">
        <v>50.482999999999997</v>
      </c>
      <c r="FN36" s="9">
        <v>46.014000000000003</v>
      </c>
      <c r="FO36" s="9">
        <v>37.822000000000003</v>
      </c>
      <c r="FT36" s="9">
        <v>76.022000000000006</v>
      </c>
      <c r="FU36" s="9">
        <v>59.573</v>
      </c>
      <c r="FV36" s="9">
        <v>17.010999999999999</v>
      </c>
      <c r="FW36" s="9">
        <v>19.747</v>
      </c>
      <c r="FX36" s="9">
        <v>22.815000000000001</v>
      </c>
      <c r="FY36" s="9">
        <v>16.449000000000002</v>
      </c>
      <c r="FZ36" s="9">
        <v>257.36700000000002</v>
      </c>
      <c r="GA36" s="9">
        <v>216.06299999999999</v>
      </c>
      <c r="GF36" s="9">
        <v>497.76</v>
      </c>
      <c r="GG36" s="9">
        <v>404.58499999999998</v>
      </c>
      <c r="GH36" s="9">
        <v>135.72800000000001</v>
      </c>
      <c r="GI36" s="9">
        <v>135.512</v>
      </c>
      <c r="GJ36" s="9">
        <v>133.345</v>
      </c>
      <c r="GK36" s="9">
        <v>93.174999999999997</v>
      </c>
      <c r="GL36" s="9">
        <v>202.77600000000001</v>
      </c>
      <c r="GM36" s="9">
        <v>169.804</v>
      </c>
      <c r="GR36" s="9">
        <v>405.15100000000001</v>
      </c>
      <c r="GS36" s="9">
        <v>330.255</v>
      </c>
      <c r="GT36" s="9">
        <v>115.238</v>
      </c>
      <c r="GU36" s="9">
        <v>108.17700000000001</v>
      </c>
      <c r="GV36" s="9">
        <v>106.84</v>
      </c>
      <c r="GW36" s="9">
        <v>74.896000000000001</v>
      </c>
      <c r="GX36" s="9">
        <v>54.591000000000001</v>
      </c>
      <c r="GY36" s="9">
        <v>46.258000000000003</v>
      </c>
      <c r="HD36" s="9">
        <v>92.61</v>
      </c>
      <c r="HE36" s="9">
        <v>74.33</v>
      </c>
      <c r="HF36" s="9">
        <v>20.49</v>
      </c>
      <c r="HG36" s="9">
        <v>27.335999999999999</v>
      </c>
      <c r="HH36" s="9">
        <v>26.504999999999999</v>
      </c>
      <c r="HI36" s="9">
        <v>18.279</v>
      </c>
      <c r="HJ36" s="9">
        <v>64.507999999999996</v>
      </c>
      <c r="HK36" s="9">
        <v>56.26</v>
      </c>
      <c r="HP36" s="9">
        <v>124.961</v>
      </c>
      <c r="HQ36" s="9">
        <v>104.291</v>
      </c>
      <c r="HR36" s="9">
        <v>33.773000000000003</v>
      </c>
      <c r="HS36" s="9">
        <v>36.576999999999998</v>
      </c>
      <c r="HT36" s="9">
        <v>33.762</v>
      </c>
      <c r="HU36" s="9">
        <v>20.669</v>
      </c>
      <c r="HV36" s="9">
        <v>49.198999999999998</v>
      </c>
      <c r="HW36" s="9">
        <v>43.17</v>
      </c>
      <c r="IB36" s="9">
        <v>98.872</v>
      </c>
      <c r="IC36" s="9">
        <v>82.945999999999998</v>
      </c>
      <c r="ID36" s="9">
        <v>27.123000000000001</v>
      </c>
      <c r="IE36" s="9">
        <v>29.696000000000002</v>
      </c>
      <c r="IF36" s="9">
        <v>25.946999999999999</v>
      </c>
      <c r="IG36" s="9">
        <v>15.926</v>
      </c>
      <c r="IH36" s="9">
        <v>15.31</v>
      </c>
      <c r="II36" s="9">
        <v>13.09</v>
      </c>
      <c r="IN36" s="9">
        <v>26.088000000000001</v>
      </c>
      <c r="IO36" s="9">
        <v>21.344999999999999</v>
      </c>
      <c r="IP36" s="9">
        <v>6.65</v>
      </c>
      <c r="IQ36" s="9">
        <v>6.8810000000000002</v>
      </c>
    </row>
    <row r="37" spans="1:251">
      <c r="A37" s="10">
        <v>37043</v>
      </c>
      <c r="B37" s="9">
        <v>2581.5340000000001</v>
      </c>
      <c r="C37" s="9">
        <v>2178.2669999999998</v>
      </c>
      <c r="D37" s="9">
        <v>980.899</v>
      </c>
      <c r="E37" s="9">
        <v>1012.321</v>
      </c>
      <c r="F37" s="9">
        <v>1018.64</v>
      </c>
      <c r="G37" s="9">
        <v>767.77099999999996</v>
      </c>
      <c r="H37" s="9">
        <v>4938.3370000000004</v>
      </c>
      <c r="I37" s="9">
        <v>3974.4160000000002</v>
      </c>
      <c r="J37" s="9">
        <v>1292.636</v>
      </c>
      <c r="K37" s="9">
        <v>1335.3150000000001</v>
      </c>
      <c r="L37" s="9">
        <v>1346.992</v>
      </c>
      <c r="M37" s="9">
        <v>963.92100000000005</v>
      </c>
      <c r="N37" s="9">
        <v>2014.8589999999999</v>
      </c>
      <c r="O37" s="9">
        <v>1706.0940000000001</v>
      </c>
      <c r="P37" s="9">
        <v>815.25699999999995</v>
      </c>
      <c r="Q37" s="9">
        <v>800.12</v>
      </c>
      <c r="R37" s="9">
        <v>786.58699999999999</v>
      </c>
      <c r="S37" s="9">
        <v>604.02099999999996</v>
      </c>
      <c r="T37" s="9">
        <v>3966.375</v>
      </c>
      <c r="U37" s="9">
        <v>3194.9769999999999</v>
      </c>
      <c r="V37" s="9">
        <v>1086.5909999999999</v>
      </c>
      <c r="W37" s="9">
        <v>1058.9179999999999</v>
      </c>
      <c r="X37" s="9">
        <v>1049.9949999999999</v>
      </c>
      <c r="Y37" s="9">
        <v>771.39800000000002</v>
      </c>
      <c r="Z37" s="9">
        <v>566.67600000000004</v>
      </c>
      <c r="AA37" s="9">
        <v>472.173</v>
      </c>
      <c r="AB37" s="9">
        <v>165.642</v>
      </c>
      <c r="AC37" s="9">
        <v>212.20099999999999</v>
      </c>
      <c r="AD37" s="9">
        <v>232.053</v>
      </c>
      <c r="AE37" s="9">
        <v>163.75</v>
      </c>
      <c r="AF37" s="9">
        <v>971.96199999999999</v>
      </c>
      <c r="AG37" s="9">
        <v>779.43899999999996</v>
      </c>
      <c r="AH37" s="9">
        <v>206.04499999999999</v>
      </c>
      <c r="AI37" s="9">
        <v>276.39699999999999</v>
      </c>
      <c r="AJ37" s="9">
        <v>296.99700000000001</v>
      </c>
      <c r="AK37" s="9">
        <v>192.523</v>
      </c>
      <c r="AL37" s="9">
        <v>859.02099999999996</v>
      </c>
      <c r="AM37" s="9">
        <v>720.47799999999995</v>
      </c>
      <c r="AR37" s="9">
        <v>1661.74</v>
      </c>
      <c r="AS37" s="9">
        <v>1323.723</v>
      </c>
      <c r="AT37" s="9">
        <v>436.202</v>
      </c>
      <c r="AU37" s="9">
        <v>438.09100000000001</v>
      </c>
      <c r="AV37" s="9">
        <v>449.43</v>
      </c>
      <c r="AW37" s="9">
        <v>338.01799999999997</v>
      </c>
      <c r="AX37" s="9">
        <v>681.67</v>
      </c>
      <c r="AY37" s="9">
        <v>573.72500000000002</v>
      </c>
      <c r="BD37" s="9">
        <v>1356.1759999999999</v>
      </c>
      <c r="BE37" s="9">
        <v>1080.981</v>
      </c>
      <c r="BF37" s="9">
        <v>368.35500000000002</v>
      </c>
      <c r="BG37" s="9">
        <v>354.774</v>
      </c>
      <c r="BH37" s="9">
        <v>357.85199999999998</v>
      </c>
      <c r="BI37" s="9">
        <v>275.19499999999999</v>
      </c>
      <c r="BJ37" s="9">
        <v>177.352</v>
      </c>
      <c r="BK37" s="9">
        <v>146.75299999999999</v>
      </c>
      <c r="BP37" s="9">
        <v>305.565</v>
      </c>
      <c r="BQ37" s="9">
        <v>242.74199999999999</v>
      </c>
      <c r="BR37" s="9">
        <v>67.846999999999994</v>
      </c>
      <c r="BS37" s="9">
        <v>83.316999999999993</v>
      </c>
      <c r="BT37" s="9">
        <v>91.578000000000003</v>
      </c>
      <c r="BU37" s="9">
        <v>62.823</v>
      </c>
      <c r="BV37" s="9">
        <v>658.30799999999999</v>
      </c>
      <c r="BW37" s="9">
        <v>548.91499999999996</v>
      </c>
      <c r="CB37" s="9">
        <v>1248.367</v>
      </c>
      <c r="CC37" s="9">
        <v>983.84500000000003</v>
      </c>
      <c r="CD37" s="9">
        <v>314.34800000000001</v>
      </c>
      <c r="CE37" s="9">
        <v>334.00799999999998</v>
      </c>
      <c r="CF37" s="9">
        <v>335.488</v>
      </c>
      <c r="CG37" s="9">
        <v>264.52199999999999</v>
      </c>
      <c r="CH37" s="9">
        <v>518.83399999999995</v>
      </c>
      <c r="CI37" s="9">
        <v>432.67</v>
      </c>
      <c r="CN37" s="9">
        <v>1007.013</v>
      </c>
      <c r="CO37" s="9">
        <v>793.93399999999997</v>
      </c>
      <c r="CP37" s="9">
        <v>266.589</v>
      </c>
      <c r="CQ37" s="9">
        <v>262.76799999999997</v>
      </c>
      <c r="CR37" s="9">
        <v>264.577</v>
      </c>
      <c r="CS37" s="9">
        <v>213.08</v>
      </c>
      <c r="CT37" s="9">
        <v>139.47499999999999</v>
      </c>
      <c r="CU37" s="9">
        <v>116.245</v>
      </c>
      <c r="CZ37" s="9">
        <v>241.35400000000001</v>
      </c>
      <c r="DA37" s="9">
        <v>189.91200000000001</v>
      </c>
      <c r="DB37" s="9">
        <v>47.76</v>
      </c>
      <c r="DC37" s="9">
        <v>71.241</v>
      </c>
      <c r="DD37" s="9">
        <v>70.911000000000001</v>
      </c>
      <c r="DE37" s="9">
        <v>51.442</v>
      </c>
      <c r="DF37" s="9">
        <v>486.75700000000001</v>
      </c>
      <c r="DG37" s="9">
        <v>422.51</v>
      </c>
      <c r="DL37" s="9">
        <v>941.04399999999998</v>
      </c>
      <c r="DM37" s="9">
        <v>784.42</v>
      </c>
      <c r="DN37" s="9">
        <v>254.56899999999999</v>
      </c>
      <c r="DO37" s="9">
        <v>261.45699999999999</v>
      </c>
      <c r="DP37" s="9">
        <v>268.39299999999997</v>
      </c>
      <c r="DQ37" s="9">
        <v>156.624</v>
      </c>
      <c r="DR37" s="9">
        <v>371.84399999999999</v>
      </c>
      <c r="DS37" s="9">
        <v>323.55799999999999</v>
      </c>
      <c r="DX37" s="9">
        <v>741.06399999999996</v>
      </c>
      <c r="DY37" s="9">
        <v>615.78700000000003</v>
      </c>
      <c r="DZ37" s="9">
        <v>210.54599999999999</v>
      </c>
      <c r="EA37" s="9">
        <v>202.26300000000001</v>
      </c>
      <c r="EB37" s="9">
        <v>202.97800000000001</v>
      </c>
      <c r="EC37" s="9">
        <v>125.277</v>
      </c>
      <c r="ED37" s="9">
        <v>114.913</v>
      </c>
      <c r="EE37" s="9">
        <v>98.951999999999998</v>
      </c>
      <c r="EJ37" s="9">
        <v>199.98</v>
      </c>
      <c r="EK37" s="9">
        <v>168.63300000000001</v>
      </c>
      <c r="EL37" s="9">
        <v>44.023000000000003</v>
      </c>
      <c r="EM37" s="9">
        <v>59.194000000000003</v>
      </c>
      <c r="EN37" s="9">
        <v>65.415999999999997</v>
      </c>
      <c r="EO37" s="9">
        <v>31.347999999999999</v>
      </c>
      <c r="EP37" s="9">
        <v>195.42500000000001</v>
      </c>
      <c r="EQ37" s="9">
        <v>160.44</v>
      </c>
      <c r="EV37" s="9">
        <v>361.303</v>
      </c>
      <c r="EW37" s="9">
        <v>288.339</v>
      </c>
      <c r="EX37" s="9">
        <v>95.763999999999996</v>
      </c>
      <c r="EY37" s="9">
        <v>105.66800000000001</v>
      </c>
      <c r="EZ37" s="9">
        <v>87.076999999999998</v>
      </c>
      <c r="FA37" s="9">
        <v>72.963999999999999</v>
      </c>
      <c r="FB37" s="9">
        <v>147.68100000000001</v>
      </c>
      <c r="FC37" s="9">
        <v>122.833</v>
      </c>
      <c r="FH37" s="9">
        <v>284.19900000000001</v>
      </c>
      <c r="FI37" s="9">
        <v>228.809</v>
      </c>
      <c r="FJ37" s="9">
        <v>83.177000000000007</v>
      </c>
      <c r="FK37" s="9">
        <v>81.292000000000002</v>
      </c>
      <c r="FL37" s="9">
        <v>64.510999999999996</v>
      </c>
      <c r="FM37" s="9">
        <v>55.39</v>
      </c>
      <c r="FN37" s="9">
        <v>47.744</v>
      </c>
      <c r="FO37" s="9">
        <v>37.606999999999999</v>
      </c>
      <c r="FT37" s="9">
        <v>77.103999999999999</v>
      </c>
      <c r="FU37" s="9">
        <v>59.53</v>
      </c>
      <c r="FV37" s="9">
        <v>12.587</v>
      </c>
      <c r="FW37" s="9">
        <v>24.376000000000001</v>
      </c>
      <c r="FX37" s="9">
        <v>22.567</v>
      </c>
      <c r="FY37" s="9">
        <v>17.574000000000002</v>
      </c>
      <c r="FZ37" s="9">
        <v>253.31299999999999</v>
      </c>
      <c r="GA37" s="9">
        <v>216.71199999999999</v>
      </c>
      <c r="GF37" s="9">
        <v>481.613</v>
      </c>
      <c r="GG37" s="9">
        <v>394.767</v>
      </c>
      <c r="GH37" s="9">
        <v>123.824</v>
      </c>
      <c r="GI37" s="9">
        <v>130.85</v>
      </c>
      <c r="GJ37" s="9">
        <v>140.44900000000001</v>
      </c>
      <c r="GK37" s="9">
        <v>86.846000000000004</v>
      </c>
      <c r="GL37" s="9">
        <v>197.64</v>
      </c>
      <c r="GM37" s="9">
        <v>170.34800000000001</v>
      </c>
      <c r="GR37" s="9">
        <v>386.77300000000002</v>
      </c>
      <c r="GS37" s="9">
        <v>318.08300000000003</v>
      </c>
      <c r="GT37" s="9">
        <v>102.813</v>
      </c>
      <c r="GU37" s="9">
        <v>105.44799999999999</v>
      </c>
      <c r="GV37" s="9">
        <v>110.178</v>
      </c>
      <c r="GW37" s="9">
        <v>68.69</v>
      </c>
      <c r="GX37" s="9">
        <v>55.673000000000002</v>
      </c>
      <c r="GY37" s="9">
        <v>46.363999999999997</v>
      </c>
      <c r="HD37" s="9">
        <v>94.84</v>
      </c>
      <c r="HE37" s="9">
        <v>76.683999999999997</v>
      </c>
      <c r="HF37" s="9">
        <v>21.010999999999999</v>
      </c>
      <c r="HG37" s="9">
        <v>25.402000000000001</v>
      </c>
      <c r="HH37" s="9">
        <v>30.271000000000001</v>
      </c>
      <c r="HI37" s="9">
        <v>18.155000000000001</v>
      </c>
      <c r="HJ37" s="9">
        <v>63.435000000000002</v>
      </c>
      <c r="HK37" s="9">
        <v>55.55</v>
      </c>
      <c r="HP37" s="9">
        <v>123.02</v>
      </c>
      <c r="HQ37" s="9">
        <v>102.92</v>
      </c>
      <c r="HR37" s="9">
        <v>34.97</v>
      </c>
      <c r="HS37" s="9">
        <v>33.326999999999998</v>
      </c>
      <c r="HT37" s="9">
        <v>34.622999999999998</v>
      </c>
      <c r="HU37" s="9">
        <v>20.100000000000001</v>
      </c>
      <c r="HV37" s="9">
        <v>47.759</v>
      </c>
      <c r="HW37" s="9">
        <v>41.920999999999999</v>
      </c>
      <c r="IB37" s="9">
        <v>95.9</v>
      </c>
      <c r="IC37" s="9">
        <v>81.256</v>
      </c>
      <c r="ID37" s="9">
        <v>28.286999999999999</v>
      </c>
      <c r="IE37" s="9">
        <v>27.097999999999999</v>
      </c>
      <c r="IF37" s="9">
        <v>25.870999999999999</v>
      </c>
      <c r="IG37" s="9">
        <v>14.644</v>
      </c>
      <c r="IH37" s="9">
        <v>15.676</v>
      </c>
      <c r="II37" s="9">
        <v>13.629</v>
      </c>
      <c r="IN37" s="9">
        <v>27.120999999999999</v>
      </c>
      <c r="IO37" s="9">
        <v>21.664000000000001</v>
      </c>
      <c r="IP37" s="9">
        <v>6.6840000000000002</v>
      </c>
      <c r="IQ37" s="9">
        <v>6.2279999999999998</v>
      </c>
    </row>
    <row r="38" spans="1:251">
      <c r="A38" s="10">
        <v>37408</v>
      </c>
      <c r="B38" s="9">
        <v>2635.451</v>
      </c>
      <c r="C38" s="9">
        <v>2209.5340000000001</v>
      </c>
      <c r="D38" s="9">
        <v>969.476</v>
      </c>
      <c r="E38" s="9">
        <v>1052.3309999999999</v>
      </c>
      <c r="F38" s="9">
        <v>1053.7460000000001</v>
      </c>
      <c r="G38" s="9">
        <v>792.36300000000006</v>
      </c>
      <c r="H38" s="9">
        <v>5067.3320000000003</v>
      </c>
      <c r="I38" s="9">
        <v>4075.931</v>
      </c>
      <c r="J38" s="9">
        <v>1280.0219999999999</v>
      </c>
      <c r="K38" s="9">
        <v>1392.365</v>
      </c>
      <c r="L38" s="9">
        <v>1404.1590000000001</v>
      </c>
      <c r="M38" s="9">
        <v>991.40099999999995</v>
      </c>
      <c r="N38" s="9">
        <v>2030.1</v>
      </c>
      <c r="O38" s="9">
        <v>1701.3</v>
      </c>
      <c r="P38" s="9">
        <v>798.78700000000003</v>
      </c>
      <c r="Q38" s="9">
        <v>819.846</v>
      </c>
      <c r="R38" s="9">
        <v>799.00099999999998</v>
      </c>
      <c r="S38" s="9">
        <v>621.10900000000004</v>
      </c>
      <c r="T38" s="9">
        <v>4029.8359999999998</v>
      </c>
      <c r="U38" s="9">
        <v>3238.6509999999998</v>
      </c>
      <c r="V38" s="9">
        <v>1072.33</v>
      </c>
      <c r="W38" s="9">
        <v>1091.7280000000001</v>
      </c>
      <c r="X38" s="9">
        <v>1075.2080000000001</v>
      </c>
      <c r="Y38" s="9">
        <v>791.18499999999995</v>
      </c>
      <c r="Z38" s="9">
        <v>605.351</v>
      </c>
      <c r="AA38" s="9">
        <v>508.23399999999998</v>
      </c>
      <c r="AB38" s="9">
        <v>170.68899999999999</v>
      </c>
      <c r="AC38" s="9">
        <v>232.48500000000001</v>
      </c>
      <c r="AD38" s="9">
        <v>254.745</v>
      </c>
      <c r="AE38" s="9">
        <v>171.25399999999999</v>
      </c>
      <c r="AF38" s="9">
        <v>1037.4960000000001</v>
      </c>
      <c r="AG38" s="9">
        <v>837.28</v>
      </c>
      <c r="AH38" s="9">
        <v>207.69200000000001</v>
      </c>
      <c r="AI38" s="9">
        <v>300.637</v>
      </c>
      <c r="AJ38" s="9">
        <v>328.95100000000002</v>
      </c>
      <c r="AK38" s="9">
        <v>200.21600000000001</v>
      </c>
      <c r="AL38" s="9">
        <v>892.57899999999995</v>
      </c>
      <c r="AM38" s="9">
        <v>753.48099999999999</v>
      </c>
      <c r="AR38" s="9">
        <v>1735.5889999999999</v>
      </c>
      <c r="AS38" s="9">
        <v>1397.788</v>
      </c>
      <c r="AT38" s="9">
        <v>434.363</v>
      </c>
      <c r="AU38" s="9">
        <v>478.72</v>
      </c>
      <c r="AV38" s="9">
        <v>484.70400000000001</v>
      </c>
      <c r="AW38" s="9">
        <v>337.80200000000002</v>
      </c>
      <c r="AX38" s="9">
        <v>695.81200000000001</v>
      </c>
      <c r="AY38" s="9">
        <v>584.74</v>
      </c>
      <c r="BD38" s="9">
        <v>1390.9259999999999</v>
      </c>
      <c r="BE38" s="9">
        <v>1116.2260000000001</v>
      </c>
      <c r="BF38" s="9">
        <v>364.88200000000001</v>
      </c>
      <c r="BG38" s="9">
        <v>374.31599999999997</v>
      </c>
      <c r="BH38" s="9">
        <v>377.02800000000002</v>
      </c>
      <c r="BI38" s="9">
        <v>274.7</v>
      </c>
      <c r="BJ38" s="9">
        <v>196.767</v>
      </c>
      <c r="BK38" s="9">
        <v>168.74</v>
      </c>
      <c r="BP38" s="9">
        <v>344.66399999999999</v>
      </c>
      <c r="BQ38" s="9">
        <v>281.56200000000001</v>
      </c>
      <c r="BR38" s="9">
        <v>69.480999999999995</v>
      </c>
      <c r="BS38" s="9">
        <v>104.405</v>
      </c>
      <c r="BT38" s="9">
        <v>107.67700000000001</v>
      </c>
      <c r="BU38" s="9">
        <v>63.101999999999997</v>
      </c>
      <c r="BV38" s="9">
        <v>658.05100000000004</v>
      </c>
      <c r="BW38" s="9">
        <v>536.303</v>
      </c>
      <c r="CB38" s="9">
        <v>1261.193</v>
      </c>
      <c r="CC38" s="9">
        <v>979.12699999999995</v>
      </c>
      <c r="CD38" s="9">
        <v>307.43400000000003</v>
      </c>
      <c r="CE38" s="9">
        <v>343.73399999999998</v>
      </c>
      <c r="CF38" s="9">
        <v>328.57400000000001</v>
      </c>
      <c r="CG38" s="9">
        <v>282.06599999999997</v>
      </c>
      <c r="CH38" s="9">
        <v>515.40300000000002</v>
      </c>
      <c r="CI38" s="9">
        <v>420.685</v>
      </c>
      <c r="CN38" s="9">
        <v>1017.304</v>
      </c>
      <c r="CO38" s="9">
        <v>791.61900000000003</v>
      </c>
      <c r="CP38" s="9">
        <v>268.18200000000002</v>
      </c>
      <c r="CQ38" s="9">
        <v>272.98700000000002</v>
      </c>
      <c r="CR38" s="9">
        <v>251.066</v>
      </c>
      <c r="CS38" s="9">
        <v>225.685</v>
      </c>
      <c r="CT38" s="9">
        <v>142.649</v>
      </c>
      <c r="CU38" s="9">
        <v>115.61799999999999</v>
      </c>
      <c r="CZ38" s="9">
        <v>243.88900000000001</v>
      </c>
      <c r="DA38" s="9">
        <v>187.50800000000001</v>
      </c>
      <c r="DB38" s="9">
        <v>39.252000000000002</v>
      </c>
      <c r="DC38" s="9">
        <v>70.747</v>
      </c>
      <c r="DD38" s="9">
        <v>77.509</v>
      </c>
      <c r="DE38" s="9">
        <v>56.381</v>
      </c>
      <c r="DF38" s="9">
        <v>497.62400000000002</v>
      </c>
      <c r="DG38" s="9">
        <v>421</v>
      </c>
      <c r="DL38" s="9">
        <v>948.82799999999997</v>
      </c>
      <c r="DM38" s="9">
        <v>785.11900000000003</v>
      </c>
      <c r="DN38" s="9">
        <v>254.16300000000001</v>
      </c>
      <c r="DO38" s="9">
        <v>263.26600000000002</v>
      </c>
      <c r="DP38" s="9">
        <v>267.68900000000002</v>
      </c>
      <c r="DQ38" s="9">
        <v>163.71</v>
      </c>
      <c r="DR38" s="9">
        <v>373.12200000000001</v>
      </c>
      <c r="DS38" s="9">
        <v>314.35899999999998</v>
      </c>
      <c r="DX38" s="9">
        <v>738.14</v>
      </c>
      <c r="DY38" s="9">
        <v>608.20399999999995</v>
      </c>
      <c r="DZ38" s="9">
        <v>207.74199999999999</v>
      </c>
      <c r="EA38" s="9">
        <v>204.45699999999999</v>
      </c>
      <c r="EB38" s="9">
        <v>196.005</v>
      </c>
      <c r="EC38" s="9">
        <v>129.93600000000001</v>
      </c>
      <c r="ED38" s="9">
        <v>124.503</v>
      </c>
      <c r="EE38" s="9">
        <v>106.64100000000001</v>
      </c>
      <c r="EJ38" s="9">
        <v>210.68799999999999</v>
      </c>
      <c r="EK38" s="9">
        <v>176.91399999999999</v>
      </c>
      <c r="EL38" s="9">
        <v>46.420999999999999</v>
      </c>
      <c r="EM38" s="9">
        <v>58.808999999999997</v>
      </c>
      <c r="EN38" s="9">
        <v>71.683999999999997</v>
      </c>
      <c r="EO38" s="9">
        <v>33.773000000000003</v>
      </c>
      <c r="EP38" s="9">
        <v>194.441</v>
      </c>
      <c r="EQ38" s="9">
        <v>163.161</v>
      </c>
      <c r="EV38" s="9">
        <v>373.673</v>
      </c>
      <c r="EW38" s="9">
        <v>300.68</v>
      </c>
      <c r="EX38" s="9">
        <v>98.522999999999996</v>
      </c>
      <c r="EY38" s="9">
        <v>99.412000000000006</v>
      </c>
      <c r="EZ38" s="9">
        <v>102.745</v>
      </c>
      <c r="FA38" s="9">
        <v>72.992999999999995</v>
      </c>
      <c r="FB38" s="9">
        <v>146.119</v>
      </c>
      <c r="FC38" s="9">
        <v>123.819</v>
      </c>
      <c r="FH38" s="9">
        <v>290.66899999999998</v>
      </c>
      <c r="FI38" s="9">
        <v>235.631</v>
      </c>
      <c r="FJ38" s="9">
        <v>79.317999999999998</v>
      </c>
      <c r="FK38" s="9">
        <v>78.287000000000006</v>
      </c>
      <c r="FL38" s="9">
        <v>78.025999999999996</v>
      </c>
      <c r="FM38" s="9">
        <v>55.037999999999997</v>
      </c>
      <c r="FN38" s="9">
        <v>48.323</v>
      </c>
      <c r="FO38" s="9">
        <v>39.341999999999999</v>
      </c>
      <c r="FT38" s="9">
        <v>83.003</v>
      </c>
      <c r="FU38" s="9">
        <v>65.049000000000007</v>
      </c>
      <c r="FV38" s="9">
        <v>19.204999999999998</v>
      </c>
      <c r="FW38" s="9">
        <v>21.126000000000001</v>
      </c>
      <c r="FX38" s="9">
        <v>24.718</v>
      </c>
      <c r="FY38" s="9">
        <v>17.954999999999998</v>
      </c>
      <c r="FZ38" s="9">
        <v>260.72800000000001</v>
      </c>
      <c r="GA38" s="9">
        <v>224.80500000000001</v>
      </c>
      <c r="GF38" s="9">
        <v>495.33199999999999</v>
      </c>
      <c r="GG38" s="9">
        <v>407.63900000000001</v>
      </c>
      <c r="GH38" s="9">
        <v>124.828</v>
      </c>
      <c r="GI38" s="9">
        <v>134.25299999999999</v>
      </c>
      <c r="GJ38" s="9">
        <v>148.55799999999999</v>
      </c>
      <c r="GK38" s="9">
        <v>87.692999999999998</v>
      </c>
      <c r="GL38" s="9">
        <v>198.488</v>
      </c>
      <c r="GM38" s="9">
        <v>172.38499999999999</v>
      </c>
      <c r="GR38" s="9">
        <v>392.67700000000002</v>
      </c>
      <c r="GS38" s="9">
        <v>324.57799999999997</v>
      </c>
      <c r="GT38" s="9">
        <v>102.217</v>
      </c>
      <c r="GU38" s="9">
        <v>104.666</v>
      </c>
      <c r="GV38" s="9">
        <v>117.694</v>
      </c>
      <c r="GW38" s="9">
        <v>68.099000000000004</v>
      </c>
      <c r="GX38" s="9">
        <v>62.24</v>
      </c>
      <c r="GY38" s="9">
        <v>52.42</v>
      </c>
      <c r="HD38" s="9">
        <v>102.655</v>
      </c>
      <c r="HE38" s="9">
        <v>83.061000000000007</v>
      </c>
      <c r="HF38" s="9">
        <v>22.611000000000001</v>
      </c>
      <c r="HG38" s="9">
        <v>29.587</v>
      </c>
      <c r="HH38" s="9">
        <v>30.863</v>
      </c>
      <c r="HI38" s="9">
        <v>19.594000000000001</v>
      </c>
      <c r="HJ38" s="9">
        <v>65.081999999999994</v>
      </c>
      <c r="HK38" s="9">
        <v>55.63</v>
      </c>
      <c r="HP38" s="9">
        <v>120.864</v>
      </c>
      <c r="HQ38" s="9">
        <v>100.271</v>
      </c>
      <c r="HR38" s="9">
        <v>29.55</v>
      </c>
      <c r="HS38" s="9">
        <v>36.633000000000003</v>
      </c>
      <c r="HT38" s="9">
        <v>34.088000000000001</v>
      </c>
      <c r="HU38" s="9">
        <v>20.593</v>
      </c>
      <c r="HV38" s="9">
        <v>49.121000000000002</v>
      </c>
      <c r="HW38" s="9">
        <v>41.793999999999997</v>
      </c>
      <c r="IB38" s="9">
        <v>95.349000000000004</v>
      </c>
      <c r="IC38" s="9">
        <v>78.751000000000005</v>
      </c>
      <c r="ID38" s="9">
        <v>23.692</v>
      </c>
      <c r="IE38" s="9">
        <v>28.312000000000001</v>
      </c>
      <c r="IF38" s="9">
        <v>26.748000000000001</v>
      </c>
      <c r="IG38" s="9">
        <v>16.597000000000001</v>
      </c>
      <c r="IH38" s="9">
        <v>15.962</v>
      </c>
      <c r="II38" s="9">
        <v>13.836</v>
      </c>
      <c r="IN38" s="9">
        <v>25.515999999999998</v>
      </c>
      <c r="IO38" s="9">
        <v>21.52</v>
      </c>
      <c r="IP38" s="9">
        <v>5.859</v>
      </c>
      <c r="IQ38" s="9">
        <v>8.3209999999999997</v>
      </c>
    </row>
    <row r="39" spans="1:251">
      <c r="A39" s="10">
        <v>37773</v>
      </c>
      <c r="B39" s="9">
        <v>2600.8960000000002</v>
      </c>
      <c r="C39" s="9">
        <v>2188.3470000000002</v>
      </c>
      <c r="D39" s="9">
        <v>981.09500000000003</v>
      </c>
      <c r="E39" s="9">
        <v>1018.975</v>
      </c>
      <c r="F39" s="9">
        <v>1023.173</v>
      </c>
      <c r="G39" s="9">
        <v>779.596</v>
      </c>
      <c r="H39" s="9">
        <v>4972.607</v>
      </c>
      <c r="I39" s="9">
        <v>3981.692</v>
      </c>
      <c r="J39" s="9">
        <v>1293.1279999999999</v>
      </c>
      <c r="K39" s="9">
        <v>1334.6030000000001</v>
      </c>
      <c r="L39" s="9">
        <v>1354.5250000000001</v>
      </c>
      <c r="M39" s="9">
        <v>990.91399999999999</v>
      </c>
      <c r="N39" s="9">
        <v>2020.0119999999999</v>
      </c>
      <c r="O39" s="9">
        <v>1712.009</v>
      </c>
      <c r="P39" s="9">
        <v>808.27700000000004</v>
      </c>
      <c r="Q39" s="9">
        <v>808.63</v>
      </c>
      <c r="R39" s="9">
        <v>784.92600000000004</v>
      </c>
      <c r="S39" s="9">
        <v>599.51</v>
      </c>
      <c r="T39" s="9">
        <v>3967.87</v>
      </c>
      <c r="U39" s="9">
        <v>3192.1329999999998</v>
      </c>
      <c r="V39" s="9">
        <v>1082.2760000000001</v>
      </c>
      <c r="W39" s="9">
        <v>1064.6990000000001</v>
      </c>
      <c r="X39" s="9">
        <v>1045.723</v>
      </c>
      <c r="Y39" s="9">
        <v>775.73699999999997</v>
      </c>
      <c r="Z39" s="9">
        <v>580.88499999999999</v>
      </c>
      <c r="AA39" s="9">
        <v>476.33800000000002</v>
      </c>
      <c r="AB39" s="9">
        <v>172.81800000000001</v>
      </c>
      <c r="AC39" s="9">
        <v>210.34399999999999</v>
      </c>
      <c r="AD39" s="9">
        <v>238.24700000000001</v>
      </c>
      <c r="AE39" s="9">
        <v>180.08600000000001</v>
      </c>
      <c r="AF39" s="9">
        <v>1004.737</v>
      </c>
      <c r="AG39" s="9">
        <v>789.55899999999997</v>
      </c>
      <c r="AH39" s="9">
        <v>210.852</v>
      </c>
      <c r="AI39" s="9">
        <v>269.904</v>
      </c>
      <c r="AJ39" s="9">
        <v>308.803</v>
      </c>
      <c r="AK39" s="9">
        <v>215.178</v>
      </c>
      <c r="AL39" s="9">
        <v>875.12</v>
      </c>
      <c r="AM39" s="9">
        <v>739.34199999999998</v>
      </c>
      <c r="AR39" s="9">
        <v>1660.019</v>
      </c>
      <c r="AS39" s="9">
        <v>1330.375</v>
      </c>
      <c r="AT39" s="9">
        <v>446.86900000000003</v>
      </c>
      <c r="AU39" s="9">
        <v>430.71899999999999</v>
      </c>
      <c r="AV39" s="9">
        <v>452.78699999999998</v>
      </c>
      <c r="AW39" s="9">
        <v>329.64400000000001</v>
      </c>
      <c r="AX39" s="9">
        <v>681.56700000000001</v>
      </c>
      <c r="AY39" s="9">
        <v>578.11500000000001</v>
      </c>
      <c r="BD39" s="9">
        <v>1324.4960000000001</v>
      </c>
      <c r="BE39" s="9">
        <v>1065.1990000000001</v>
      </c>
      <c r="BF39" s="9">
        <v>370.16699999999997</v>
      </c>
      <c r="BG39" s="9">
        <v>344.459</v>
      </c>
      <c r="BH39" s="9">
        <v>350.57299999999998</v>
      </c>
      <c r="BI39" s="9">
        <v>259.29700000000003</v>
      </c>
      <c r="BJ39" s="9">
        <v>193.553</v>
      </c>
      <c r="BK39" s="9">
        <v>161.22800000000001</v>
      </c>
      <c r="BP39" s="9">
        <v>335.52300000000002</v>
      </c>
      <c r="BQ39" s="9">
        <v>265.17599999999999</v>
      </c>
      <c r="BR39" s="9">
        <v>76.701999999999998</v>
      </c>
      <c r="BS39" s="9">
        <v>86.26</v>
      </c>
      <c r="BT39" s="9">
        <v>102.214</v>
      </c>
      <c r="BU39" s="9">
        <v>70.346999999999994</v>
      </c>
      <c r="BV39" s="9">
        <v>653.24599999999998</v>
      </c>
      <c r="BW39" s="9">
        <v>536.68100000000004</v>
      </c>
      <c r="CB39" s="9">
        <v>1255.79</v>
      </c>
      <c r="CC39" s="9">
        <v>969.50300000000004</v>
      </c>
      <c r="CD39" s="9">
        <v>307.12900000000002</v>
      </c>
      <c r="CE39" s="9">
        <v>335.55799999999999</v>
      </c>
      <c r="CF39" s="9">
        <v>326.81700000000001</v>
      </c>
      <c r="CG39" s="9">
        <v>286.28699999999998</v>
      </c>
      <c r="CH39" s="9">
        <v>519.80899999999997</v>
      </c>
      <c r="CI39" s="9">
        <v>433.62</v>
      </c>
      <c r="CN39" s="9">
        <v>1022.86</v>
      </c>
      <c r="CO39" s="9">
        <v>798.23400000000004</v>
      </c>
      <c r="CP39" s="9">
        <v>266.19</v>
      </c>
      <c r="CQ39" s="9">
        <v>275.31799999999998</v>
      </c>
      <c r="CR39" s="9">
        <v>256.726</v>
      </c>
      <c r="CS39" s="9">
        <v>224.625</v>
      </c>
      <c r="CT39" s="9">
        <v>133.43600000000001</v>
      </c>
      <c r="CU39" s="9">
        <v>103.06100000000001</v>
      </c>
      <c r="CZ39" s="9">
        <v>232.93</v>
      </c>
      <c r="DA39" s="9">
        <v>171.26900000000001</v>
      </c>
      <c r="DB39" s="9">
        <v>40.938000000000002</v>
      </c>
      <c r="DC39" s="9">
        <v>60.24</v>
      </c>
      <c r="DD39" s="9">
        <v>70.090999999999994</v>
      </c>
      <c r="DE39" s="9">
        <v>61.661000000000001</v>
      </c>
      <c r="DF39" s="9">
        <v>490.93400000000003</v>
      </c>
      <c r="DG39" s="9">
        <v>423.19400000000002</v>
      </c>
      <c r="DL39" s="9">
        <v>954.32100000000003</v>
      </c>
      <c r="DM39" s="9">
        <v>787.34699999999998</v>
      </c>
      <c r="DN39" s="9">
        <v>256.733</v>
      </c>
      <c r="DO39" s="9">
        <v>260.59399999999999</v>
      </c>
      <c r="DP39" s="9">
        <v>270.01900000000001</v>
      </c>
      <c r="DQ39" s="9">
        <v>166.97399999999999</v>
      </c>
      <c r="DR39" s="9">
        <v>377.73200000000003</v>
      </c>
      <c r="DS39" s="9">
        <v>325.25</v>
      </c>
      <c r="DX39" s="9">
        <v>758.30899999999997</v>
      </c>
      <c r="DY39" s="9">
        <v>627.12400000000002</v>
      </c>
      <c r="DZ39" s="9">
        <v>212.196</v>
      </c>
      <c r="EA39" s="9">
        <v>205.904</v>
      </c>
      <c r="EB39" s="9">
        <v>209.02500000000001</v>
      </c>
      <c r="EC39" s="9">
        <v>131.185</v>
      </c>
      <c r="ED39" s="9">
        <v>113.202</v>
      </c>
      <c r="EE39" s="9">
        <v>97.944999999999993</v>
      </c>
      <c r="EJ39" s="9">
        <v>196.012</v>
      </c>
      <c r="EK39" s="9">
        <v>160.22300000000001</v>
      </c>
      <c r="EL39" s="9">
        <v>44.537999999999997</v>
      </c>
      <c r="EM39" s="9">
        <v>54.691000000000003</v>
      </c>
      <c r="EN39" s="9">
        <v>60.994</v>
      </c>
      <c r="EO39" s="9">
        <v>35.789000000000001</v>
      </c>
      <c r="EP39" s="9">
        <v>194.23099999999999</v>
      </c>
      <c r="EQ39" s="9">
        <v>160.88800000000001</v>
      </c>
      <c r="EV39" s="9">
        <v>358.46699999999998</v>
      </c>
      <c r="EW39" s="9">
        <v>283.98899999999998</v>
      </c>
      <c r="EX39" s="9">
        <v>94.807000000000002</v>
      </c>
      <c r="EY39" s="9">
        <v>93.031999999999996</v>
      </c>
      <c r="EZ39" s="9">
        <v>96.325999999999993</v>
      </c>
      <c r="FA39" s="9">
        <v>74.477000000000004</v>
      </c>
      <c r="FB39" s="9">
        <v>144.78700000000001</v>
      </c>
      <c r="FC39" s="9">
        <v>120.614</v>
      </c>
      <c r="FH39" s="9">
        <v>274.02699999999999</v>
      </c>
      <c r="FI39" s="9">
        <v>217.01499999999999</v>
      </c>
      <c r="FJ39" s="9">
        <v>77.801000000000002</v>
      </c>
      <c r="FK39" s="9">
        <v>69.662000000000006</v>
      </c>
      <c r="FL39" s="9">
        <v>69.727999999999994</v>
      </c>
      <c r="FM39" s="9">
        <v>57.012</v>
      </c>
      <c r="FN39" s="9">
        <v>49.444000000000003</v>
      </c>
      <c r="FO39" s="9">
        <v>40.274000000000001</v>
      </c>
      <c r="FT39" s="9">
        <v>84.438999999999993</v>
      </c>
      <c r="FU39" s="9">
        <v>66.974000000000004</v>
      </c>
      <c r="FV39" s="9">
        <v>17.006</v>
      </c>
      <c r="FW39" s="9">
        <v>23.37</v>
      </c>
      <c r="FX39" s="9">
        <v>26.597999999999999</v>
      </c>
      <c r="FY39" s="9">
        <v>17.465</v>
      </c>
      <c r="FZ39" s="9">
        <v>258.178</v>
      </c>
      <c r="GA39" s="9">
        <v>219.81399999999999</v>
      </c>
      <c r="GF39" s="9">
        <v>500.09</v>
      </c>
      <c r="GG39" s="9">
        <v>411.80500000000001</v>
      </c>
      <c r="GH39" s="9">
        <v>129.35</v>
      </c>
      <c r="GI39" s="9">
        <v>146.30199999999999</v>
      </c>
      <c r="GJ39" s="9">
        <v>136.33699999999999</v>
      </c>
      <c r="GK39" s="9">
        <v>88.284000000000006</v>
      </c>
      <c r="GL39" s="9">
        <v>200.482</v>
      </c>
      <c r="GM39" s="9">
        <v>172.53399999999999</v>
      </c>
      <c r="GR39" s="9">
        <v>400.87599999999998</v>
      </c>
      <c r="GS39" s="9">
        <v>329.80200000000002</v>
      </c>
      <c r="GT39" s="9">
        <v>108.176</v>
      </c>
      <c r="GU39" s="9">
        <v>116.577</v>
      </c>
      <c r="GV39" s="9">
        <v>105.233</v>
      </c>
      <c r="GW39" s="9">
        <v>71.072999999999993</v>
      </c>
      <c r="GX39" s="9">
        <v>57.695999999999998</v>
      </c>
      <c r="GY39" s="9">
        <v>47.280999999999999</v>
      </c>
      <c r="HD39" s="9">
        <v>99.213999999999999</v>
      </c>
      <c r="HE39" s="9">
        <v>82.003</v>
      </c>
      <c r="HF39" s="9">
        <v>21.172999999999998</v>
      </c>
      <c r="HG39" s="9">
        <v>29.725000000000001</v>
      </c>
      <c r="HH39" s="9">
        <v>31.103999999999999</v>
      </c>
      <c r="HI39" s="9">
        <v>17.210999999999999</v>
      </c>
      <c r="HJ39" s="9">
        <v>65.216999999999999</v>
      </c>
      <c r="HK39" s="9">
        <v>55.055</v>
      </c>
      <c r="HP39" s="9">
        <v>120.015</v>
      </c>
      <c r="HQ39" s="9">
        <v>98.56</v>
      </c>
      <c r="HR39" s="9">
        <v>29.431000000000001</v>
      </c>
      <c r="HS39" s="9">
        <v>33.777000000000001</v>
      </c>
      <c r="HT39" s="9">
        <v>35.558</v>
      </c>
      <c r="HU39" s="9">
        <v>21.454000000000001</v>
      </c>
      <c r="HV39" s="9">
        <v>48.131</v>
      </c>
      <c r="HW39" s="9">
        <v>41.167999999999999</v>
      </c>
      <c r="IB39" s="9">
        <v>92.254000000000005</v>
      </c>
      <c r="IC39" s="9">
        <v>76.795000000000002</v>
      </c>
      <c r="ID39" s="9">
        <v>23.733000000000001</v>
      </c>
      <c r="IE39" s="9">
        <v>26.667999999999999</v>
      </c>
      <c r="IF39" s="9">
        <v>26.6</v>
      </c>
      <c r="IG39" s="9">
        <v>15.459</v>
      </c>
      <c r="IH39" s="9">
        <v>17.085999999999999</v>
      </c>
      <c r="II39" s="9">
        <v>13.887</v>
      </c>
      <c r="IN39" s="9">
        <v>27.760999999999999</v>
      </c>
      <c r="IO39" s="9">
        <v>21.765999999999998</v>
      </c>
      <c r="IP39" s="9">
        <v>5.6980000000000004</v>
      </c>
      <c r="IQ39" s="9">
        <v>7.109</v>
      </c>
    </row>
    <row r="40" spans="1:251">
      <c r="A40" s="10">
        <v>38139</v>
      </c>
      <c r="B40" s="9">
        <v>2656.1869999999999</v>
      </c>
      <c r="C40" s="9">
        <v>2220.3969999999999</v>
      </c>
      <c r="D40" s="9">
        <v>999.97299999999996</v>
      </c>
      <c r="E40" s="9">
        <v>1027.9090000000001</v>
      </c>
      <c r="F40" s="9">
        <v>1040.143</v>
      </c>
      <c r="G40" s="9">
        <v>796.03200000000004</v>
      </c>
      <c r="H40" s="9">
        <v>5010.8419999999996</v>
      </c>
      <c r="I40" s="9">
        <v>4004.36</v>
      </c>
      <c r="J40" s="9">
        <v>1300.8489999999999</v>
      </c>
      <c r="K40" s="9">
        <v>1340.1579999999999</v>
      </c>
      <c r="L40" s="9">
        <v>1364.1079999999999</v>
      </c>
      <c r="M40" s="9">
        <v>1006.482</v>
      </c>
      <c r="N40" s="9">
        <v>2033.56</v>
      </c>
      <c r="O40" s="9">
        <v>1706.56</v>
      </c>
      <c r="P40" s="9">
        <v>820.74400000000003</v>
      </c>
      <c r="Q40" s="9">
        <v>798.11099999999999</v>
      </c>
      <c r="R40" s="9">
        <v>780.48599999999999</v>
      </c>
      <c r="S40" s="9">
        <v>617.39200000000005</v>
      </c>
      <c r="T40" s="9">
        <v>3968.0439999999999</v>
      </c>
      <c r="U40" s="9">
        <v>3173.9560000000001</v>
      </c>
      <c r="V40" s="9">
        <v>1082.895</v>
      </c>
      <c r="W40" s="9">
        <v>1054.3800000000001</v>
      </c>
      <c r="X40" s="9">
        <v>1037.4359999999999</v>
      </c>
      <c r="Y40" s="9">
        <v>794.08699999999999</v>
      </c>
      <c r="Z40" s="9">
        <v>622.62599999999998</v>
      </c>
      <c r="AA40" s="9">
        <v>513.83699999999999</v>
      </c>
      <c r="AB40" s="9">
        <v>179.22800000000001</v>
      </c>
      <c r="AC40" s="9">
        <v>229.797</v>
      </c>
      <c r="AD40" s="9">
        <v>259.65800000000002</v>
      </c>
      <c r="AE40" s="9">
        <v>178.63900000000001</v>
      </c>
      <c r="AF40" s="9">
        <v>1042.799</v>
      </c>
      <c r="AG40" s="9">
        <v>830.404</v>
      </c>
      <c r="AH40" s="9">
        <v>217.95400000000001</v>
      </c>
      <c r="AI40" s="9">
        <v>285.77699999999999</v>
      </c>
      <c r="AJ40" s="9">
        <v>326.67200000000003</v>
      </c>
      <c r="AK40" s="9">
        <v>212.39400000000001</v>
      </c>
      <c r="AL40" s="9">
        <v>882.33199999999999</v>
      </c>
      <c r="AM40" s="9">
        <v>739.16700000000003</v>
      </c>
      <c r="AR40" s="9">
        <v>1675.2460000000001</v>
      </c>
      <c r="AS40" s="9">
        <v>1336.9749999999999</v>
      </c>
      <c r="AT40" s="9">
        <v>434.21199999999999</v>
      </c>
      <c r="AU40" s="9">
        <v>463.24299999999999</v>
      </c>
      <c r="AV40" s="9">
        <v>439.52100000000002</v>
      </c>
      <c r="AW40" s="9">
        <v>338.27100000000002</v>
      </c>
      <c r="AX40" s="9">
        <v>682.66</v>
      </c>
      <c r="AY40" s="9">
        <v>573.79999999999995</v>
      </c>
      <c r="BD40" s="9">
        <v>1343.2909999999999</v>
      </c>
      <c r="BE40" s="9">
        <v>1070.566</v>
      </c>
      <c r="BF40" s="9">
        <v>362.62900000000002</v>
      </c>
      <c r="BG40" s="9">
        <v>372.37599999999998</v>
      </c>
      <c r="BH40" s="9">
        <v>335.56099999999998</v>
      </c>
      <c r="BI40" s="9">
        <v>272.72500000000002</v>
      </c>
      <c r="BJ40" s="9">
        <v>199.672</v>
      </c>
      <c r="BK40" s="9">
        <v>165.36699999999999</v>
      </c>
      <c r="BP40" s="9">
        <v>331.95499999999998</v>
      </c>
      <c r="BQ40" s="9">
        <v>266.40899999999999</v>
      </c>
      <c r="BR40" s="9">
        <v>71.582999999999998</v>
      </c>
      <c r="BS40" s="9">
        <v>90.866</v>
      </c>
      <c r="BT40" s="9">
        <v>103.96</v>
      </c>
      <c r="BU40" s="9">
        <v>65.546000000000006</v>
      </c>
      <c r="BV40" s="9">
        <v>656.83799999999997</v>
      </c>
      <c r="BW40" s="9">
        <v>528.74599999999998</v>
      </c>
      <c r="CB40" s="9">
        <v>1239.683</v>
      </c>
      <c r="CC40" s="9">
        <v>952.08799999999997</v>
      </c>
      <c r="CD40" s="9">
        <v>319.36</v>
      </c>
      <c r="CE40" s="9">
        <v>310.48099999999999</v>
      </c>
      <c r="CF40" s="9">
        <v>322.24599999999998</v>
      </c>
      <c r="CG40" s="9">
        <v>287.59500000000003</v>
      </c>
      <c r="CH40" s="9">
        <v>517.17999999999995</v>
      </c>
      <c r="CI40" s="9">
        <v>421.916</v>
      </c>
      <c r="CN40" s="9">
        <v>1003.652</v>
      </c>
      <c r="CO40" s="9">
        <v>776.21299999999997</v>
      </c>
      <c r="CP40" s="9">
        <v>280.42200000000003</v>
      </c>
      <c r="CQ40" s="9">
        <v>248.59100000000001</v>
      </c>
      <c r="CR40" s="9">
        <v>247.2</v>
      </c>
      <c r="CS40" s="9">
        <v>227.43899999999999</v>
      </c>
      <c r="CT40" s="9">
        <v>139.65799999999999</v>
      </c>
      <c r="CU40" s="9">
        <v>106.831</v>
      </c>
      <c r="CZ40" s="9">
        <v>236.03100000000001</v>
      </c>
      <c r="DA40" s="9">
        <v>175.875</v>
      </c>
      <c r="DB40" s="9">
        <v>38.938000000000002</v>
      </c>
      <c r="DC40" s="9">
        <v>61.89</v>
      </c>
      <c r="DD40" s="9">
        <v>75.046999999999997</v>
      </c>
      <c r="DE40" s="9">
        <v>60.155999999999999</v>
      </c>
      <c r="DF40" s="9">
        <v>532.41399999999999</v>
      </c>
      <c r="DG40" s="9">
        <v>457.59500000000003</v>
      </c>
      <c r="DL40" s="9">
        <v>995.59100000000001</v>
      </c>
      <c r="DM40" s="9">
        <v>828.39099999999996</v>
      </c>
      <c r="DN40" s="9">
        <v>266.88600000000002</v>
      </c>
      <c r="DO40" s="9">
        <v>274.88400000000001</v>
      </c>
      <c r="DP40" s="9">
        <v>287.22899999999998</v>
      </c>
      <c r="DQ40" s="9">
        <v>167.20099999999999</v>
      </c>
      <c r="DR40" s="9">
        <v>398.77499999999998</v>
      </c>
      <c r="DS40" s="9">
        <v>341.47300000000001</v>
      </c>
      <c r="DX40" s="9">
        <v>768.28</v>
      </c>
      <c r="DY40" s="9">
        <v>641.51599999999996</v>
      </c>
      <c r="DZ40" s="9">
        <v>216.536</v>
      </c>
      <c r="EA40" s="9">
        <v>209.36199999999999</v>
      </c>
      <c r="EB40" s="9">
        <v>216.22499999999999</v>
      </c>
      <c r="EC40" s="9">
        <v>126.765</v>
      </c>
      <c r="ED40" s="9">
        <v>133.63999999999999</v>
      </c>
      <c r="EE40" s="9">
        <v>116.122</v>
      </c>
      <c r="EJ40" s="9">
        <v>227.31100000000001</v>
      </c>
      <c r="EK40" s="9">
        <v>186.875</v>
      </c>
      <c r="EL40" s="9">
        <v>50.348999999999997</v>
      </c>
      <c r="EM40" s="9">
        <v>65.522000000000006</v>
      </c>
      <c r="EN40" s="9">
        <v>71.004000000000005</v>
      </c>
      <c r="EO40" s="9">
        <v>40.436</v>
      </c>
      <c r="EP40" s="9">
        <v>194.51</v>
      </c>
      <c r="EQ40" s="9">
        <v>162.14099999999999</v>
      </c>
      <c r="EV40" s="9">
        <v>355.298</v>
      </c>
      <c r="EW40" s="9">
        <v>281.20800000000003</v>
      </c>
      <c r="EX40" s="9">
        <v>89.653000000000006</v>
      </c>
      <c r="EY40" s="9">
        <v>90.066999999999993</v>
      </c>
      <c r="EZ40" s="9">
        <v>101.634</v>
      </c>
      <c r="FA40" s="9">
        <v>74.09</v>
      </c>
      <c r="FB40" s="9">
        <v>141.34299999999999</v>
      </c>
      <c r="FC40" s="9">
        <v>117.532</v>
      </c>
      <c r="FH40" s="9">
        <v>271.108</v>
      </c>
      <c r="FI40" s="9">
        <v>213.55799999999999</v>
      </c>
      <c r="FJ40" s="9">
        <v>70.941000000000003</v>
      </c>
      <c r="FK40" s="9">
        <v>65.742000000000004</v>
      </c>
      <c r="FL40" s="9">
        <v>77.021000000000001</v>
      </c>
      <c r="FM40" s="9">
        <v>57.551000000000002</v>
      </c>
      <c r="FN40" s="9">
        <v>53.167000000000002</v>
      </c>
      <c r="FO40" s="9">
        <v>44.609000000000002</v>
      </c>
      <c r="FT40" s="9">
        <v>84.19</v>
      </c>
      <c r="FU40" s="9">
        <v>67.650000000000006</v>
      </c>
      <c r="FV40" s="9">
        <v>18.712</v>
      </c>
      <c r="FW40" s="9">
        <v>24.324999999999999</v>
      </c>
      <c r="FX40" s="9">
        <v>24.614000000000001</v>
      </c>
      <c r="FY40" s="9">
        <v>16.539000000000001</v>
      </c>
      <c r="FZ40" s="9">
        <v>262.875</v>
      </c>
      <c r="GA40" s="9">
        <v>225.749</v>
      </c>
      <c r="GF40" s="9">
        <v>506.74200000000002</v>
      </c>
      <c r="GG40" s="9">
        <v>411.46600000000001</v>
      </c>
      <c r="GH40" s="9">
        <v>131.15100000000001</v>
      </c>
      <c r="GI40" s="9">
        <v>136.96199999999999</v>
      </c>
      <c r="GJ40" s="9">
        <v>143.35400000000001</v>
      </c>
      <c r="GK40" s="9">
        <v>95.275999999999996</v>
      </c>
      <c r="GL40" s="9">
        <v>199.50899999999999</v>
      </c>
      <c r="GM40" s="9">
        <v>171.75200000000001</v>
      </c>
      <c r="GR40" s="9">
        <v>401.01299999999998</v>
      </c>
      <c r="GS40" s="9">
        <v>323.63600000000002</v>
      </c>
      <c r="GT40" s="9">
        <v>105.08</v>
      </c>
      <c r="GU40" s="9">
        <v>109.111</v>
      </c>
      <c r="GV40" s="9">
        <v>109.446</v>
      </c>
      <c r="GW40" s="9">
        <v>77.376000000000005</v>
      </c>
      <c r="GX40" s="9">
        <v>63.366</v>
      </c>
      <c r="GY40" s="9">
        <v>53.997</v>
      </c>
      <c r="HD40" s="9">
        <v>105.73</v>
      </c>
      <c r="HE40" s="9">
        <v>87.83</v>
      </c>
      <c r="HF40" s="9">
        <v>26.071000000000002</v>
      </c>
      <c r="HG40" s="9">
        <v>27.850999999999999</v>
      </c>
      <c r="HH40" s="9">
        <v>33.908000000000001</v>
      </c>
      <c r="HI40" s="9">
        <v>17.899999999999999</v>
      </c>
      <c r="HJ40" s="9">
        <v>63.87</v>
      </c>
      <c r="HK40" s="9">
        <v>55.555999999999997</v>
      </c>
      <c r="HP40" s="9">
        <v>122.081</v>
      </c>
      <c r="HQ40" s="9">
        <v>102.39700000000001</v>
      </c>
      <c r="HR40" s="9">
        <v>30.167000000000002</v>
      </c>
      <c r="HS40" s="9">
        <v>35.229999999999997</v>
      </c>
      <c r="HT40" s="9">
        <v>37</v>
      </c>
      <c r="HU40" s="9">
        <v>19.684999999999999</v>
      </c>
      <c r="HV40" s="9">
        <v>48.972000000000001</v>
      </c>
      <c r="HW40" s="9">
        <v>42.38</v>
      </c>
      <c r="IB40" s="9">
        <v>95.742000000000004</v>
      </c>
      <c r="IC40" s="9">
        <v>79.962000000000003</v>
      </c>
      <c r="ID40" s="9">
        <v>23.015000000000001</v>
      </c>
      <c r="IE40" s="9">
        <v>28.216999999999999</v>
      </c>
      <c r="IF40" s="9">
        <v>28.728999999999999</v>
      </c>
      <c r="IG40" s="9">
        <v>15.78</v>
      </c>
      <c r="IH40" s="9">
        <v>14.898</v>
      </c>
      <c r="II40" s="9">
        <v>13.176</v>
      </c>
      <c r="IN40" s="9">
        <v>26.34</v>
      </c>
      <c r="IO40" s="9">
        <v>22.434999999999999</v>
      </c>
      <c r="IP40" s="9">
        <v>7.1520000000000001</v>
      </c>
      <c r="IQ40" s="9">
        <v>7.0119999999999996</v>
      </c>
    </row>
    <row r="41" spans="1:251">
      <c r="A41" s="10">
        <v>38504</v>
      </c>
      <c r="B41" s="9">
        <v>2667.9059999999999</v>
      </c>
      <c r="C41" s="9">
        <v>2227.194</v>
      </c>
      <c r="D41" s="9">
        <v>1003.18</v>
      </c>
      <c r="E41" s="9">
        <v>1008.968</v>
      </c>
      <c r="F41" s="9">
        <v>1025.1289999999999</v>
      </c>
      <c r="G41" s="9">
        <v>802.03300000000002</v>
      </c>
      <c r="H41" s="9">
        <v>5017.6679999999997</v>
      </c>
      <c r="I41" s="9">
        <v>4004.7289999999998</v>
      </c>
      <c r="J41" s="9">
        <v>1320.336</v>
      </c>
      <c r="K41" s="9">
        <v>1317.893</v>
      </c>
      <c r="L41" s="9">
        <v>1369.261</v>
      </c>
      <c r="M41" s="9">
        <v>1012.939</v>
      </c>
      <c r="N41" s="9">
        <v>2085.8560000000002</v>
      </c>
      <c r="O41" s="9">
        <v>1750.144</v>
      </c>
      <c r="P41" s="9">
        <v>833.745</v>
      </c>
      <c r="Q41" s="9">
        <v>795.45399999999995</v>
      </c>
      <c r="R41" s="9">
        <v>792.91300000000001</v>
      </c>
      <c r="S41" s="9">
        <v>628.625</v>
      </c>
      <c r="T41" s="9">
        <v>4052.2959999999998</v>
      </c>
      <c r="U41" s="9">
        <v>3246.8490000000002</v>
      </c>
      <c r="V41" s="9">
        <v>1118.537</v>
      </c>
      <c r="W41" s="9">
        <v>1052.4159999999999</v>
      </c>
      <c r="X41" s="9">
        <v>1078.6579999999999</v>
      </c>
      <c r="Y41" s="9">
        <v>805.447</v>
      </c>
      <c r="Z41" s="9">
        <v>582.04999999999995</v>
      </c>
      <c r="AA41" s="9">
        <v>477.05</v>
      </c>
      <c r="AB41" s="9">
        <v>169.435</v>
      </c>
      <c r="AC41" s="9">
        <v>213.51400000000001</v>
      </c>
      <c r="AD41" s="9">
        <v>232.21600000000001</v>
      </c>
      <c r="AE41" s="9">
        <v>173.40799999999999</v>
      </c>
      <c r="AF41" s="9">
        <v>965.37199999999996</v>
      </c>
      <c r="AG41" s="9">
        <v>757.88</v>
      </c>
      <c r="AH41" s="9">
        <v>201.79900000000001</v>
      </c>
      <c r="AI41" s="9">
        <v>265.47699999999998</v>
      </c>
      <c r="AJ41" s="9">
        <v>290.60399999999998</v>
      </c>
      <c r="AK41" s="9">
        <v>207.49199999999999</v>
      </c>
      <c r="AL41" s="9">
        <v>901.92399999999998</v>
      </c>
      <c r="AM41" s="9">
        <v>754.298</v>
      </c>
      <c r="AR41" s="9">
        <v>1682.7639999999999</v>
      </c>
      <c r="AS41" s="9">
        <v>1343.105</v>
      </c>
      <c r="AT41" s="9">
        <v>444.66800000000001</v>
      </c>
      <c r="AU41" s="9">
        <v>442.04500000000002</v>
      </c>
      <c r="AV41" s="9">
        <v>457.87299999999999</v>
      </c>
      <c r="AW41" s="9">
        <v>339.65899999999999</v>
      </c>
      <c r="AX41" s="9">
        <v>706.60900000000004</v>
      </c>
      <c r="AY41" s="9">
        <v>592.63400000000001</v>
      </c>
      <c r="BD41" s="9">
        <v>1372.663</v>
      </c>
      <c r="BE41" s="9">
        <v>1100.04</v>
      </c>
      <c r="BF41" s="9">
        <v>376.27199999999999</v>
      </c>
      <c r="BG41" s="9">
        <v>362.30799999999999</v>
      </c>
      <c r="BH41" s="9">
        <v>362.94099999999997</v>
      </c>
      <c r="BI41" s="9">
        <v>272.62299999999999</v>
      </c>
      <c r="BJ41" s="9">
        <v>195.315</v>
      </c>
      <c r="BK41" s="9">
        <v>161.66499999999999</v>
      </c>
      <c r="BP41" s="9">
        <v>310.101</v>
      </c>
      <c r="BQ41" s="9">
        <v>243.065</v>
      </c>
      <c r="BR41" s="9">
        <v>68.396000000000001</v>
      </c>
      <c r="BS41" s="9">
        <v>79.736999999999995</v>
      </c>
      <c r="BT41" s="9">
        <v>94.932000000000002</v>
      </c>
      <c r="BU41" s="9">
        <v>67.036000000000001</v>
      </c>
      <c r="BV41" s="9">
        <v>650.76199999999994</v>
      </c>
      <c r="BW41" s="9">
        <v>530.59500000000003</v>
      </c>
      <c r="CB41" s="9">
        <v>1236.7339999999999</v>
      </c>
      <c r="CC41" s="9">
        <v>950.5</v>
      </c>
      <c r="CD41" s="9">
        <v>317.50900000000001</v>
      </c>
      <c r="CE41" s="9">
        <v>308.05799999999999</v>
      </c>
      <c r="CF41" s="9">
        <v>325.28699999999998</v>
      </c>
      <c r="CG41" s="9">
        <v>286.23399999999998</v>
      </c>
      <c r="CH41" s="9">
        <v>517.85799999999995</v>
      </c>
      <c r="CI41" s="9">
        <v>426.59100000000001</v>
      </c>
      <c r="CN41" s="9">
        <v>1008.634</v>
      </c>
      <c r="CO41" s="9">
        <v>777.98900000000003</v>
      </c>
      <c r="CP41" s="9">
        <v>275.18900000000002</v>
      </c>
      <c r="CQ41" s="9">
        <v>241.58500000000001</v>
      </c>
      <c r="CR41" s="9">
        <v>261.56900000000002</v>
      </c>
      <c r="CS41" s="9">
        <v>230.64500000000001</v>
      </c>
      <c r="CT41" s="9">
        <v>132.904</v>
      </c>
      <c r="CU41" s="9">
        <v>104.004</v>
      </c>
      <c r="CZ41" s="9">
        <v>228.101</v>
      </c>
      <c r="DA41" s="9">
        <v>172.512</v>
      </c>
      <c r="DB41" s="9">
        <v>42.32</v>
      </c>
      <c r="DC41" s="9">
        <v>66.472999999999999</v>
      </c>
      <c r="DD41" s="9">
        <v>63.719000000000001</v>
      </c>
      <c r="DE41" s="9">
        <v>55.588999999999999</v>
      </c>
      <c r="DF41" s="9">
        <v>530.33699999999999</v>
      </c>
      <c r="DG41" s="9">
        <v>453.44299999999998</v>
      </c>
      <c r="DL41" s="9">
        <v>1012.162</v>
      </c>
      <c r="DM41" s="9">
        <v>839.42399999999998</v>
      </c>
      <c r="DN41" s="9">
        <v>279.85599999999999</v>
      </c>
      <c r="DO41" s="9">
        <v>275.40699999999998</v>
      </c>
      <c r="DP41" s="9">
        <v>284.161</v>
      </c>
      <c r="DQ41" s="9">
        <v>172.738</v>
      </c>
      <c r="DR41" s="9">
        <v>413.75799999999998</v>
      </c>
      <c r="DS41" s="9">
        <v>354.49599999999998</v>
      </c>
      <c r="DX41" s="9">
        <v>810.68100000000004</v>
      </c>
      <c r="DY41" s="9">
        <v>675.072</v>
      </c>
      <c r="DZ41" s="9">
        <v>233.3</v>
      </c>
      <c r="EA41" s="9">
        <v>221.727</v>
      </c>
      <c r="EB41" s="9">
        <v>220.04499999999999</v>
      </c>
      <c r="EC41" s="9">
        <v>135.60900000000001</v>
      </c>
      <c r="ED41" s="9">
        <v>116.58</v>
      </c>
      <c r="EE41" s="9">
        <v>98.947000000000003</v>
      </c>
      <c r="EJ41" s="9">
        <v>201.48099999999999</v>
      </c>
      <c r="EK41" s="9">
        <v>164.351</v>
      </c>
      <c r="EL41" s="9">
        <v>46.555999999999997</v>
      </c>
      <c r="EM41" s="9">
        <v>53.68</v>
      </c>
      <c r="EN41" s="9">
        <v>64.114999999999995</v>
      </c>
      <c r="EO41" s="9">
        <v>37.128999999999998</v>
      </c>
      <c r="EP41" s="9">
        <v>196.619</v>
      </c>
      <c r="EQ41" s="9">
        <v>161.70400000000001</v>
      </c>
      <c r="EV41" s="9">
        <v>361.77499999999998</v>
      </c>
      <c r="EW41" s="9">
        <v>287.255</v>
      </c>
      <c r="EX41" s="9">
        <v>89.239000000000004</v>
      </c>
      <c r="EY41" s="9">
        <v>98.343999999999994</v>
      </c>
      <c r="EZ41" s="9">
        <v>100.027</v>
      </c>
      <c r="FA41" s="9">
        <v>74.519000000000005</v>
      </c>
      <c r="FB41" s="9">
        <v>148.96600000000001</v>
      </c>
      <c r="FC41" s="9">
        <v>122.928</v>
      </c>
      <c r="FH41" s="9">
        <v>284.62700000000001</v>
      </c>
      <c r="FI41" s="9">
        <v>225.33099999999999</v>
      </c>
      <c r="FJ41" s="9">
        <v>73.188000000000002</v>
      </c>
      <c r="FK41" s="9">
        <v>75.271000000000001</v>
      </c>
      <c r="FL41" s="9">
        <v>77.225999999999999</v>
      </c>
      <c r="FM41" s="9">
        <v>59.295999999999999</v>
      </c>
      <c r="FN41" s="9">
        <v>47.652999999999999</v>
      </c>
      <c r="FO41" s="9">
        <v>38.774999999999999</v>
      </c>
      <c r="FT41" s="9">
        <v>77.147000000000006</v>
      </c>
      <c r="FU41" s="9">
        <v>61.923999999999999</v>
      </c>
      <c r="FV41" s="9">
        <v>16.050999999999998</v>
      </c>
      <c r="FW41" s="9">
        <v>23.073</v>
      </c>
      <c r="FX41" s="9">
        <v>22.8</v>
      </c>
      <c r="FY41" s="9">
        <v>15.223000000000001</v>
      </c>
      <c r="FZ41" s="9">
        <v>266.02600000000001</v>
      </c>
      <c r="GA41" s="9">
        <v>223.904</v>
      </c>
      <c r="GF41" s="9">
        <v>494.22300000000001</v>
      </c>
      <c r="GG41" s="9">
        <v>398.43900000000002</v>
      </c>
      <c r="GH41" s="9">
        <v>132.42500000000001</v>
      </c>
      <c r="GI41" s="9">
        <v>130.57599999999999</v>
      </c>
      <c r="GJ41" s="9">
        <v>135.60300000000001</v>
      </c>
      <c r="GK41" s="9">
        <v>95.784000000000006</v>
      </c>
      <c r="GL41" s="9">
        <v>206.30600000000001</v>
      </c>
      <c r="GM41" s="9">
        <v>175.53100000000001</v>
      </c>
      <c r="GR41" s="9">
        <v>395.22</v>
      </c>
      <c r="GS41" s="9">
        <v>321.15800000000002</v>
      </c>
      <c r="GT41" s="9">
        <v>113.413</v>
      </c>
      <c r="GU41" s="9">
        <v>101.199</v>
      </c>
      <c r="GV41" s="9">
        <v>106.712</v>
      </c>
      <c r="GW41" s="9">
        <v>74.061999999999998</v>
      </c>
      <c r="GX41" s="9">
        <v>59.72</v>
      </c>
      <c r="GY41" s="9">
        <v>48.372</v>
      </c>
      <c r="HD41" s="9">
        <v>99.003</v>
      </c>
      <c r="HE41" s="9">
        <v>77.281000000000006</v>
      </c>
      <c r="HF41" s="9">
        <v>19.012</v>
      </c>
      <c r="HG41" s="9">
        <v>29.376999999999999</v>
      </c>
      <c r="HH41" s="9">
        <v>28.890999999999998</v>
      </c>
      <c r="HI41" s="9">
        <v>21.722000000000001</v>
      </c>
      <c r="HJ41" s="9">
        <v>59.88</v>
      </c>
      <c r="HK41" s="9">
        <v>51.295000000000002</v>
      </c>
      <c r="HP41" s="9">
        <v>113.40300000000001</v>
      </c>
      <c r="HQ41" s="9">
        <v>91.628</v>
      </c>
      <c r="HR41" s="9">
        <v>26.126999999999999</v>
      </c>
      <c r="HS41" s="9">
        <v>31.617999999999999</v>
      </c>
      <c r="HT41" s="9">
        <v>33.883000000000003</v>
      </c>
      <c r="HU41" s="9">
        <v>21.774999999999999</v>
      </c>
      <c r="HV41" s="9">
        <v>44.418999999999997</v>
      </c>
      <c r="HW41" s="9">
        <v>38.195999999999998</v>
      </c>
      <c r="IB41" s="9">
        <v>88.653000000000006</v>
      </c>
      <c r="IC41" s="9">
        <v>72.123000000000005</v>
      </c>
      <c r="ID41" s="9">
        <v>20.946000000000002</v>
      </c>
      <c r="IE41" s="9">
        <v>25.495000000000001</v>
      </c>
      <c r="IF41" s="9">
        <v>25.681999999999999</v>
      </c>
      <c r="IG41" s="9">
        <v>16.530999999999999</v>
      </c>
      <c r="IH41" s="9">
        <v>15.46</v>
      </c>
      <c r="II41" s="9">
        <v>13.099</v>
      </c>
      <c r="IN41" s="9">
        <v>24.75</v>
      </c>
      <c r="IO41" s="9">
        <v>19.504999999999999</v>
      </c>
      <c r="IP41" s="9">
        <v>5.181</v>
      </c>
      <c r="IQ41" s="9">
        <v>6.1230000000000002</v>
      </c>
    </row>
    <row r="42" spans="1:251">
      <c r="A42" s="10">
        <v>38869</v>
      </c>
      <c r="B42" s="9">
        <v>2693.4059999999999</v>
      </c>
      <c r="C42" s="9">
        <v>2261.34</v>
      </c>
      <c r="D42" s="9">
        <v>1005.139</v>
      </c>
      <c r="E42" s="9">
        <v>1020.824</v>
      </c>
      <c r="F42" s="9">
        <v>1081.021</v>
      </c>
      <c r="G42" s="9">
        <v>812.66700000000003</v>
      </c>
      <c r="H42" s="9">
        <v>5085.1790000000001</v>
      </c>
      <c r="I42" s="9">
        <v>4063.748</v>
      </c>
      <c r="J42" s="9">
        <v>1308.925</v>
      </c>
      <c r="K42" s="9">
        <v>1332.9939999999999</v>
      </c>
      <c r="L42" s="9">
        <v>1421.829</v>
      </c>
      <c r="M42" s="9">
        <v>1021.431</v>
      </c>
      <c r="N42" s="9">
        <v>2113.34</v>
      </c>
      <c r="O42" s="9">
        <v>1793.4929999999999</v>
      </c>
      <c r="P42" s="9">
        <v>846.41399999999999</v>
      </c>
      <c r="Q42" s="9">
        <v>816.423</v>
      </c>
      <c r="R42" s="9">
        <v>832.62800000000004</v>
      </c>
      <c r="S42" s="9">
        <v>634.64</v>
      </c>
      <c r="T42" s="9">
        <v>4096.8590000000004</v>
      </c>
      <c r="U42" s="9">
        <v>3290.1959999999999</v>
      </c>
      <c r="V42" s="9">
        <v>1111.7370000000001</v>
      </c>
      <c r="W42" s="9">
        <v>1077.819</v>
      </c>
      <c r="X42" s="9">
        <v>1100.6400000000001</v>
      </c>
      <c r="Y42" s="9">
        <v>806.66300000000001</v>
      </c>
      <c r="Z42" s="9">
        <v>580.06600000000003</v>
      </c>
      <c r="AA42" s="9">
        <v>467.84699999999998</v>
      </c>
      <c r="AB42" s="9">
        <v>158.726</v>
      </c>
      <c r="AC42" s="9">
        <v>204.40100000000001</v>
      </c>
      <c r="AD42" s="9">
        <v>248.393</v>
      </c>
      <c r="AE42" s="9">
        <v>178.02699999999999</v>
      </c>
      <c r="AF42" s="9">
        <v>988.32</v>
      </c>
      <c r="AG42" s="9">
        <v>773.55100000000004</v>
      </c>
      <c r="AH42" s="9">
        <v>197.18799999999999</v>
      </c>
      <c r="AI42" s="9">
        <v>255.17500000000001</v>
      </c>
      <c r="AJ42" s="9">
        <v>321.18900000000002</v>
      </c>
      <c r="AK42" s="9">
        <v>214.768</v>
      </c>
      <c r="AL42" s="9">
        <v>898.26199999999994</v>
      </c>
      <c r="AM42" s="9">
        <v>754.64700000000005</v>
      </c>
      <c r="AR42" s="9">
        <v>1687.153</v>
      </c>
      <c r="AS42" s="9">
        <v>1345.364</v>
      </c>
      <c r="AT42" s="9">
        <v>432.072</v>
      </c>
      <c r="AU42" s="9">
        <v>446.41300000000001</v>
      </c>
      <c r="AV42" s="9">
        <v>466.87900000000002</v>
      </c>
      <c r="AW42" s="9">
        <v>341.78899999999999</v>
      </c>
      <c r="AX42" s="9">
        <v>704.68499999999995</v>
      </c>
      <c r="AY42" s="9">
        <v>598.74300000000005</v>
      </c>
      <c r="BD42" s="9">
        <v>1355.645</v>
      </c>
      <c r="BE42" s="9">
        <v>1084.635</v>
      </c>
      <c r="BF42" s="9">
        <v>363.60199999999998</v>
      </c>
      <c r="BG42" s="9">
        <v>364.69</v>
      </c>
      <c r="BH42" s="9">
        <v>356.34300000000002</v>
      </c>
      <c r="BI42" s="9">
        <v>271.01</v>
      </c>
      <c r="BJ42" s="9">
        <v>193.57599999999999</v>
      </c>
      <c r="BK42" s="9">
        <v>155.904</v>
      </c>
      <c r="BP42" s="9">
        <v>331.50700000000001</v>
      </c>
      <c r="BQ42" s="9">
        <v>260.72899999999998</v>
      </c>
      <c r="BR42" s="9">
        <v>68.47</v>
      </c>
      <c r="BS42" s="9">
        <v>81.722999999999999</v>
      </c>
      <c r="BT42" s="9">
        <v>110.536</v>
      </c>
      <c r="BU42" s="9">
        <v>70.778000000000006</v>
      </c>
      <c r="BV42" s="9">
        <v>680.96400000000006</v>
      </c>
      <c r="BW42" s="9">
        <v>558.31899999999996</v>
      </c>
      <c r="CB42" s="9">
        <v>1299.7560000000001</v>
      </c>
      <c r="CC42" s="9">
        <v>1008.355</v>
      </c>
      <c r="CD42" s="9">
        <v>326.74299999999999</v>
      </c>
      <c r="CE42" s="9">
        <v>323.375</v>
      </c>
      <c r="CF42" s="9">
        <v>358.23700000000002</v>
      </c>
      <c r="CG42" s="9">
        <v>291.40100000000001</v>
      </c>
      <c r="CH42" s="9">
        <v>546.87400000000002</v>
      </c>
      <c r="CI42" s="9">
        <v>455.49599999999998</v>
      </c>
      <c r="CN42" s="9">
        <v>1066.335</v>
      </c>
      <c r="CO42" s="9">
        <v>832.85500000000002</v>
      </c>
      <c r="CP42" s="9">
        <v>282.10399999999998</v>
      </c>
      <c r="CQ42" s="9">
        <v>266.72000000000003</v>
      </c>
      <c r="CR42" s="9">
        <v>284.03100000000001</v>
      </c>
      <c r="CS42" s="9">
        <v>233.48</v>
      </c>
      <c r="CT42" s="9">
        <v>134.09</v>
      </c>
      <c r="CU42" s="9">
        <v>102.82299999999999</v>
      </c>
      <c r="CZ42" s="9">
        <v>233.42099999999999</v>
      </c>
      <c r="DA42" s="9">
        <v>175.5</v>
      </c>
      <c r="DB42" s="9">
        <v>44.639000000000003</v>
      </c>
      <c r="DC42" s="9">
        <v>56.655999999999999</v>
      </c>
      <c r="DD42" s="9">
        <v>74.204999999999998</v>
      </c>
      <c r="DE42" s="9">
        <v>57.920999999999999</v>
      </c>
      <c r="DF42" s="9">
        <v>522.41999999999996</v>
      </c>
      <c r="DG42" s="9">
        <v>442.67399999999998</v>
      </c>
      <c r="DL42" s="9">
        <v>985.91600000000005</v>
      </c>
      <c r="DM42" s="9">
        <v>809.02499999999998</v>
      </c>
      <c r="DN42" s="9">
        <v>259.45100000000002</v>
      </c>
      <c r="DO42" s="9">
        <v>267.572</v>
      </c>
      <c r="DP42" s="9">
        <v>282.00200000000001</v>
      </c>
      <c r="DQ42" s="9">
        <v>176.89099999999999</v>
      </c>
      <c r="DR42" s="9">
        <v>403.1</v>
      </c>
      <c r="DS42" s="9">
        <v>344.89100000000002</v>
      </c>
      <c r="DX42" s="9">
        <v>785.46100000000001</v>
      </c>
      <c r="DY42" s="9">
        <v>651.11500000000001</v>
      </c>
      <c r="DZ42" s="9">
        <v>218.03800000000001</v>
      </c>
      <c r="EA42" s="9">
        <v>212.505</v>
      </c>
      <c r="EB42" s="9">
        <v>220.572</v>
      </c>
      <c r="EC42" s="9">
        <v>134.345</v>
      </c>
      <c r="ED42" s="9">
        <v>119.32</v>
      </c>
      <c r="EE42" s="9">
        <v>97.784000000000006</v>
      </c>
      <c r="EJ42" s="9">
        <v>200.45500000000001</v>
      </c>
      <c r="EK42" s="9">
        <v>157.91</v>
      </c>
      <c r="EL42" s="9">
        <v>41.412999999999997</v>
      </c>
      <c r="EM42" s="9">
        <v>55.067</v>
      </c>
      <c r="EN42" s="9">
        <v>61.43</v>
      </c>
      <c r="EO42" s="9">
        <v>42.545999999999999</v>
      </c>
      <c r="EP42" s="9">
        <v>201.9</v>
      </c>
      <c r="EQ42" s="9">
        <v>171.35599999999999</v>
      </c>
      <c r="EV42" s="9">
        <v>374.49799999999999</v>
      </c>
      <c r="EW42" s="9">
        <v>300.00400000000002</v>
      </c>
      <c r="EX42" s="9">
        <v>94.085999999999999</v>
      </c>
      <c r="EY42" s="9">
        <v>99.225999999999999</v>
      </c>
      <c r="EZ42" s="9">
        <v>106.69199999999999</v>
      </c>
      <c r="FA42" s="9">
        <v>74.494</v>
      </c>
      <c r="FB42" s="9">
        <v>151.852</v>
      </c>
      <c r="FC42" s="9">
        <v>127.81399999999999</v>
      </c>
      <c r="FH42" s="9">
        <v>290.67200000000003</v>
      </c>
      <c r="FI42" s="9">
        <v>230.69399999999999</v>
      </c>
      <c r="FJ42" s="9">
        <v>78.614999999999995</v>
      </c>
      <c r="FK42" s="9">
        <v>73.801000000000002</v>
      </c>
      <c r="FL42" s="9">
        <v>78.278000000000006</v>
      </c>
      <c r="FM42" s="9">
        <v>59.978000000000002</v>
      </c>
      <c r="FN42" s="9">
        <v>50.048000000000002</v>
      </c>
      <c r="FO42" s="9">
        <v>43.540999999999997</v>
      </c>
      <c r="FT42" s="9">
        <v>83.825999999999993</v>
      </c>
      <c r="FU42" s="9">
        <v>69.31</v>
      </c>
      <c r="FV42" s="9">
        <v>15.471</v>
      </c>
      <c r="FW42" s="9">
        <v>25.425000000000001</v>
      </c>
      <c r="FX42" s="9">
        <v>28.413</v>
      </c>
      <c r="FY42" s="9">
        <v>14.516</v>
      </c>
      <c r="FZ42" s="9">
        <v>260.20100000000002</v>
      </c>
      <c r="GA42" s="9">
        <v>224.00800000000001</v>
      </c>
      <c r="GF42" s="9">
        <v>497.02100000000002</v>
      </c>
      <c r="GG42" s="9">
        <v>406.875</v>
      </c>
      <c r="GH42" s="9">
        <v>137.41800000000001</v>
      </c>
      <c r="GI42" s="9">
        <v>133.57</v>
      </c>
      <c r="GJ42" s="9">
        <v>135.886</v>
      </c>
      <c r="GK42" s="9">
        <v>90.147000000000006</v>
      </c>
      <c r="GL42" s="9">
        <v>208.47200000000001</v>
      </c>
      <c r="GM42" s="9">
        <v>180.49199999999999</v>
      </c>
      <c r="GR42" s="9">
        <v>408.41199999999998</v>
      </c>
      <c r="GS42" s="9">
        <v>335.14100000000002</v>
      </c>
      <c r="GT42" s="9">
        <v>118.17100000000001</v>
      </c>
      <c r="GU42" s="9">
        <v>110.52500000000001</v>
      </c>
      <c r="GV42" s="9">
        <v>106.44499999999999</v>
      </c>
      <c r="GW42" s="9">
        <v>73.271000000000001</v>
      </c>
      <c r="GX42" s="9">
        <v>51.73</v>
      </c>
      <c r="GY42" s="9">
        <v>43.515999999999998</v>
      </c>
      <c r="HD42" s="9">
        <v>88.61</v>
      </c>
      <c r="HE42" s="9">
        <v>71.733000000000004</v>
      </c>
      <c r="HF42" s="9">
        <v>19.247</v>
      </c>
      <c r="HG42" s="9">
        <v>23.045000000000002</v>
      </c>
      <c r="HH42" s="9">
        <v>29.440999999999999</v>
      </c>
      <c r="HI42" s="9">
        <v>16.876000000000001</v>
      </c>
      <c r="HJ42" s="9">
        <v>64.734999999999999</v>
      </c>
      <c r="HK42" s="9">
        <v>55.415999999999997</v>
      </c>
      <c r="HP42" s="9">
        <v>120.57299999999999</v>
      </c>
      <c r="HQ42" s="9">
        <v>97.956000000000003</v>
      </c>
      <c r="HR42" s="9">
        <v>28.89</v>
      </c>
      <c r="HS42" s="9">
        <v>32.320999999999998</v>
      </c>
      <c r="HT42" s="9">
        <v>36.744999999999997</v>
      </c>
      <c r="HU42" s="9">
        <v>22.617999999999999</v>
      </c>
      <c r="HV42" s="9">
        <v>48.473999999999997</v>
      </c>
      <c r="HW42" s="9">
        <v>42.543999999999997</v>
      </c>
      <c r="IB42" s="9">
        <v>94.349000000000004</v>
      </c>
      <c r="IC42" s="9">
        <v>77.174999999999997</v>
      </c>
      <c r="ID42" s="9">
        <v>23.713000000000001</v>
      </c>
      <c r="IE42" s="9">
        <v>25.617000000000001</v>
      </c>
      <c r="IF42" s="9">
        <v>27.844999999999999</v>
      </c>
      <c r="IG42" s="9">
        <v>17.175000000000001</v>
      </c>
      <c r="IH42" s="9">
        <v>16.260999999999999</v>
      </c>
      <c r="II42" s="9">
        <v>12.872</v>
      </c>
      <c r="IN42" s="9">
        <v>26.224</v>
      </c>
      <c r="IO42" s="9">
        <v>20.780999999999999</v>
      </c>
      <c r="IP42" s="9">
        <v>5.1769999999999996</v>
      </c>
      <c r="IQ42" s="9">
        <v>6.7039999999999997</v>
      </c>
    </row>
    <row r="43" spans="1:251">
      <c r="A43" s="10">
        <v>39234</v>
      </c>
      <c r="B43" s="9">
        <v>2699.3159999999998</v>
      </c>
      <c r="C43" s="9">
        <v>2240.415</v>
      </c>
      <c r="D43" s="9">
        <v>1010.143</v>
      </c>
      <c r="E43" s="9">
        <v>998.55100000000004</v>
      </c>
      <c r="F43" s="9">
        <v>1058.3679999999999</v>
      </c>
      <c r="G43" s="9">
        <v>843.75199999999995</v>
      </c>
      <c r="H43" s="9">
        <v>5106.652</v>
      </c>
      <c r="I43" s="9">
        <v>4035.1959999999999</v>
      </c>
      <c r="J43" s="9">
        <v>1328.7460000000001</v>
      </c>
      <c r="K43" s="9">
        <v>1293.1669999999999</v>
      </c>
      <c r="L43" s="9">
        <v>1413.2829999999999</v>
      </c>
      <c r="M43" s="9">
        <v>1071.4559999999999</v>
      </c>
      <c r="N43" s="9">
        <v>2090.94</v>
      </c>
      <c r="O43" s="9">
        <v>1754.499</v>
      </c>
      <c r="P43" s="9">
        <v>860.15800000000002</v>
      </c>
      <c r="Q43" s="9">
        <v>793.42899999999997</v>
      </c>
      <c r="R43" s="9">
        <v>790.47500000000002</v>
      </c>
      <c r="S43" s="9">
        <v>645.19299999999998</v>
      </c>
      <c r="T43" s="9">
        <v>4085.3980000000001</v>
      </c>
      <c r="U43" s="9">
        <v>3249.7060000000001</v>
      </c>
      <c r="V43" s="9">
        <v>1143.779</v>
      </c>
      <c r="W43" s="9">
        <v>1034.9739999999999</v>
      </c>
      <c r="X43" s="9">
        <v>1070.953</v>
      </c>
      <c r="Y43" s="9">
        <v>835.69200000000001</v>
      </c>
      <c r="Z43" s="9">
        <v>608.37599999999998</v>
      </c>
      <c r="AA43" s="9">
        <v>485.916</v>
      </c>
      <c r="AB43" s="9">
        <v>149.98599999999999</v>
      </c>
      <c r="AC43" s="9">
        <v>205.12299999999999</v>
      </c>
      <c r="AD43" s="9">
        <v>267.89299999999997</v>
      </c>
      <c r="AE43" s="9">
        <v>198.559</v>
      </c>
      <c r="AF43" s="9">
        <v>1021.254</v>
      </c>
      <c r="AG43" s="9">
        <v>785.49</v>
      </c>
      <c r="AH43" s="9">
        <v>184.96700000000001</v>
      </c>
      <c r="AI43" s="9">
        <v>258.19299999999998</v>
      </c>
      <c r="AJ43" s="9">
        <v>342.33100000000002</v>
      </c>
      <c r="AK43" s="9">
        <v>235.76400000000001</v>
      </c>
      <c r="AL43" s="9">
        <v>904.29399999999998</v>
      </c>
      <c r="AM43" s="9">
        <v>758.38400000000001</v>
      </c>
      <c r="AR43" s="9">
        <v>1724.0170000000001</v>
      </c>
      <c r="AS43" s="9">
        <v>1366.4069999999999</v>
      </c>
      <c r="AT43" s="9">
        <v>454.839</v>
      </c>
      <c r="AU43" s="9">
        <v>426.49700000000001</v>
      </c>
      <c r="AV43" s="9">
        <v>485.07100000000003</v>
      </c>
      <c r="AW43" s="9">
        <v>357.61</v>
      </c>
      <c r="AX43" s="9">
        <v>703.44299999999998</v>
      </c>
      <c r="AY43" s="9">
        <v>596.12699999999995</v>
      </c>
      <c r="BD43" s="9">
        <v>1383.231</v>
      </c>
      <c r="BE43" s="9">
        <v>1102.374</v>
      </c>
      <c r="BF43" s="9">
        <v>393.30200000000002</v>
      </c>
      <c r="BG43" s="9">
        <v>342.84399999999999</v>
      </c>
      <c r="BH43" s="9">
        <v>366.22899999999998</v>
      </c>
      <c r="BI43" s="9">
        <v>280.85599999999999</v>
      </c>
      <c r="BJ43" s="9">
        <v>200.851</v>
      </c>
      <c r="BK43" s="9">
        <v>162.25700000000001</v>
      </c>
      <c r="BP43" s="9">
        <v>340.78699999999998</v>
      </c>
      <c r="BQ43" s="9">
        <v>264.03199999999998</v>
      </c>
      <c r="BR43" s="9">
        <v>61.536999999999999</v>
      </c>
      <c r="BS43" s="9">
        <v>83.653000000000006</v>
      </c>
      <c r="BT43" s="9">
        <v>118.842</v>
      </c>
      <c r="BU43" s="9">
        <v>76.754000000000005</v>
      </c>
      <c r="BV43" s="9">
        <v>658.46500000000003</v>
      </c>
      <c r="BW43" s="9">
        <v>528.92700000000002</v>
      </c>
      <c r="CB43" s="9">
        <v>1248.856</v>
      </c>
      <c r="CC43" s="9">
        <v>950.96199999999999</v>
      </c>
      <c r="CD43" s="9">
        <v>301.06</v>
      </c>
      <c r="CE43" s="9">
        <v>308.42899999999997</v>
      </c>
      <c r="CF43" s="9">
        <v>341.47300000000001</v>
      </c>
      <c r="CG43" s="9">
        <v>297.89400000000001</v>
      </c>
      <c r="CH43" s="9">
        <v>521.81500000000005</v>
      </c>
      <c r="CI43" s="9">
        <v>427.23700000000002</v>
      </c>
      <c r="CN43" s="9">
        <v>1019.5650000000001</v>
      </c>
      <c r="CO43" s="9">
        <v>789.56700000000001</v>
      </c>
      <c r="CP43" s="9">
        <v>267.05099999999999</v>
      </c>
      <c r="CQ43" s="9">
        <v>259.01299999999998</v>
      </c>
      <c r="CR43" s="9">
        <v>263.50200000000001</v>
      </c>
      <c r="CS43" s="9">
        <v>229.999</v>
      </c>
      <c r="CT43" s="9">
        <v>136.65</v>
      </c>
      <c r="CU43" s="9">
        <v>101.69</v>
      </c>
      <c r="CZ43" s="9">
        <v>229.291</v>
      </c>
      <c r="DA43" s="9">
        <v>161.39599999999999</v>
      </c>
      <c r="DB43" s="9">
        <v>34.01</v>
      </c>
      <c r="DC43" s="9">
        <v>49.414999999999999</v>
      </c>
      <c r="DD43" s="9">
        <v>77.971000000000004</v>
      </c>
      <c r="DE43" s="9">
        <v>67.894999999999996</v>
      </c>
      <c r="DF43" s="9">
        <v>547.23099999999999</v>
      </c>
      <c r="DG43" s="9">
        <v>458.75900000000001</v>
      </c>
      <c r="DL43" s="9">
        <v>1024.3800000000001</v>
      </c>
      <c r="DM43" s="9">
        <v>830.60900000000004</v>
      </c>
      <c r="DN43" s="9">
        <v>284.11399999999998</v>
      </c>
      <c r="DO43" s="9">
        <v>268.423</v>
      </c>
      <c r="DP43" s="9">
        <v>278.072</v>
      </c>
      <c r="DQ43" s="9">
        <v>193.77</v>
      </c>
      <c r="DR43" s="9">
        <v>416.71100000000001</v>
      </c>
      <c r="DS43" s="9">
        <v>352.96199999999999</v>
      </c>
      <c r="DX43" s="9">
        <v>810.96699999999998</v>
      </c>
      <c r="DY43" s="9">
        <v>659.81700000000001</v>
      </c>
      <c r="DZ43" s="9">
        <v>242.37200000000001</v>
      </c>
      <c r="EA43" s="9">
        <v>209.953</v>
      </c>
      <c r="EB43" s="9">
        <v>207.49299999999999</v>
      </c>
      <c r="EC43" s="9">
        <v>151.15</v>
      </c>
      <c r="ED43" s="9">
        <v>130.52000000000001</v>
      </c>
      <c r="EE43" s="9">
        <v>105.797</v>
      </c>
      <c r="EJ43" s="9">
        <v>213.41300000000001</v>
      </c>
      <c r="EK43" s="9">
        <v>170.792</v>
      </c>
      <c r="EL43" s="9">
        <v>41.741999999999997</v>
      </c>
      <c r="EM43" s="9">
        <v>58.470999999999997</v>
      </c>
      <c r="EN43" s="9">
        <v>70.578999999999994</v>
      </c>
      <c r="EO43" s="9">
        <v>42.62</v>
      </c>
      <c r="EP43" s="9">
        <v>195.05799999999999</v>
      </c>
      <c r="EQ43" s="9">
        <v>160.12</v>
      </c>
      <c r="EV43" s="9">
        <v>362.83300000000003</v>
      </c>
      <c r="EW43" s="9">
        <v>281.55599999999998</v>
      </c>
      <c r="EX43" s="9">
        <v>94.034999999999997</v>
      </c>
      <c r="EY43" s="9">
        <v>91.314999999999998</v>
      </c>
      <c r="EZ43" s="9">
        <v>96.206000000000003</v>
      </c>
      <c r="FA43" s="9">
        <v>81.277000000000001</v>
      </c>
      <c r="FB43" s="9">
        <v>146.679</v>
      </c>
      <c r="FC43" s="9">
        <v>119.813</v>
      </c>
      <c r="FH43" s="9">
        <v>280.57600000000002</v>
      </c>
      <c r="FI43" s="9">
        <v>215.71700000000001</v>
      </c>
      <c r="FJ43" s="9">
        <v>75.876000000000005</v>
      </c>
      <c r="FK43" s="9">
        <v>68.387</v>
      </c>
      <c r="FL43" s="9">
        <v>71.453999999999994</v>
      </c>
      <c r="FM43" s="9">
        <v>64.858999999999995</v>
      </c>
      <c r="FN43" s="9">
        <v>48.38</v>
      </c>
      <c r="FO43" s="9">
        <v>40.307000000000002</v>
      </c>
      <c r="FT43" s="9">
        <v>82.257000000000005</v>
      </c>
      <c r="FU43" s="9">
        <v>65.838999999999999</v>
      </c>
      <c r="FV43" s="9">
        <v>18.158999999999999</v>
      </c>
      <c r="FW43" s="9">
        <v>22.928000000000001</v>
      </c>
      <c r="FX43" s="9">
        <v>24.751999999999999</v>
      </c>
      <c r="FY43" s="9">
        <v>16.417999999999999</v>
      </c>
      <c r="FZ43" s="9">
        <v>268.75099999999998</v>
      </c>
      <c r="GA43" s="9">
        <v>227.89500000000001</v>
      </c>
      <c r="GF43" s="9">
        <v>513.11500000000001</v>
      </c>
      <c r="GG43" s="9">
        <v>417.35300000000001</v>
      </c>
      <c r="GH43" s="9">
        <v>134.245</v>
      </c>
      <c r="GI43" s="9">
        <v>136.44900000000001</v>
      </c>
      <c r="GJ43" s="9">
        <v>146.65799999999999</v>
      </c>
      <c r="GK43" s="9">
        <v>95.762</v>
      </c>
      <c r="GL43" s="9">
        <v>205.50800000000001</v>
      </c>
      <c r="GM43" s="9">
        <v>176.05199999999999</v>
      </c>
      <c r="GR43" s="9">
        <v>406.93799999999999</v>
      </c>
      <c r="GS43" s="9">
        <v>332.98500000000001</v>
      </c>
      <c r="GT43" s="9">
        <v>114.495</v>
      </c>
      <c r="GU43" s="9">
        <v>106.51</v>
      </c>
      <c r="GV43" s="9">
        <v>111.979</v>
      </c>
      <c r="GW43" s="9">
        <v>73.953000000000003</v>
      </c>
      <c r="GX43" s="9">
        <v>63.243000000000002</v>
      </c>
      <c r="GY43" s="9">
        <v>51.844000000000001</v>
      </c>
      <c r="HD43" s="9">
        <v>106.17700000000001</v>
      </c>
      <c r="HE43" s="9">
        <v>84.367999999999995</v>
      </c>
      <c r="HF43" s="9">
        <v>19.75</v>
      </c>
      <c r="HG43" s="9">
        <v>29.939</v>
      </c>
      <c r="HH43" s="9">
        <v>34.679000000000002</v>
      </c>
      <c r="HI43" s="9">
        <v>21.809000000000001</v>
      </c>
      <c r="HJ43" s="9">
        <v>63.536999999999999</v>
      </c>
      <c r="HK43" s="9">
        <v>53.707999999999998</v>
      </c>
      <c r="HP43" s="9">
        <v>115.94</v>
      </c>
      <c r="HQ43" s="9">
        <v>94.570999999999998</v>
      </c>
      <c r="HR43" s="9">
        <v>30.591000000000001</v>
      </c>
      <c r="HS43" s="9">
        <v>31.57</v>
      </c>
      <c r="HT43" s="9">
        <v>32.408999999999999</v>
      </c>
      <c r="HU43" s="9">
        <v>21.369</v>
      </c>
      <c r="HV43" s="9">
        <v>48.841000000000001</v>
      </c>
      <c r="HW43" s="9">
        <v>41.701999999999998</v>
      </c>
      <c r="IB43" s="9">
        <v>91.686000000000007</v>
      </c>
      <c r="IC43" s="9">
        <v>75.515000000000001</v>
      </c>
      <c r="ID43" s="9">
        <v>25.401</v>
      </c>
      <c r="IE43" s="9">
        <v>25.414000000000001</v>
      </c>
      <c r="IF43" s="9">
        <v>24.699000000000002</v>
      </c>
      <c r="IG43" s="9">
        <v>16.170999999999999</v>
      </c>
      <c r="IH43" s="9">
        <v>14.696</v>
      </c>
      <c r="II43" s="9">
        <v>12.006</v>
      </c>
      <c r="IN43" s="9">
        <v>24.254000000000001</v>
      </c>
      <c r="IO43" s="9">
        <v>19.056000000000001</v>
      </c>
      <c r="IP43" s="9">
        <v>5.19</v>
      </c>
      <c r="IQ43" s="9">
        <v>6.1559999999999997</v>
      </c>
    </row>
    <row r="44" spans="1:251">
      <c r="A44" s="4" t="s">
        <v>671</v>
      </c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R44" s="9"/>
      <c r="AS44" s="9"/>
      <c r="AT44" s="9"/>
      <c r="AU44" s="9"/>
      <c r="AV44" s="9"/>
      <c r="AW44" s="9"/>
      <c r="AX44" s="9"/>
      <c r="AY44" s="9"/>
      <c r="BD44" s="9"/>
      <c r="BE44" s="9"/>
      <c r="BF44" s="9"/>
      <c r="BG44" s="9"/>
      <c r="BH44" s="9"/>
      <c r="BI44" s="9"/>
      <c r="BJ44" s="9"/>
      <c r="BK44" s="9"/>
      <c r="BP44" s="9"/>
      <c r="BQ44" s="9"/>
      <c r="BR44" s="9"/>
      <c r="BS44" s="9"/>
      <c r="BT44" s="9"/>
      <c r="BU44" s="9"/>
      <c r="BV44" s="9"/>
      <c r="BW44" s="9"/>
      <c r="CB44" s="9"/>
      <c r="CC44" s="9"/>
      <c r="CD44" s="9"/>
      <c r="CE44" s="9"/>
      <c r="CF44" s="9"/>
      <c r="CG44" s="9"/>
      <c r="CH44" s="9"/>
      <c r="CI44" s="9"/>
      <c r="CN44" s="9"/>
      <c r="CO44" s="9"/>
      <c r="CP44" s="9"/>
      <c r="CQ44" s="9"/>
      <c r="CR44" s="9"/>
      <c r="CS44" s="9"/>
      <c r="CT44" s="9"/>
      <c r="CU44" s="9"/>
      <c r="CZ44" s="9"/>
      <c r="DA44" s="9"/>
      <c r="DB44" s="9"/>
      <c r="DC44" s="9"/>
      <c r="DD44" s="9"/>
      <c r="DE44" s="9"/>
      <c r="DF44" s="9"/>
      <c r="DG44" s="9"/>
      <c r="DL44" s="9"/>
      <c r="DM44" s="9"/>
      <c r="DN44" s="9"/>
      <c r="DO44" s="9"/>
      <c r="DP44" s="9"/>
      <c r="DQ44" s="9"/>
      <c r="DR44" s="9"/>
      <c r="DS44" s="9"/>
      <c r="DX44" s="9"/>
      <c r="DY44" s="9"/>
      <c r="DZ44" s="9"/>
      <c r="EA44" s="9"/>
      <c r="EB44" s="9"/>
      <c r="EC44" s="9"/>
      <c r="ED44" s="9"/>
      <c r="EE44" s="9"/>
      <c r="EJ44" s="9"/>
      <c r="EK44" s="9"/>
      <c r="EL44" s="9"/>
      <c r="EM44" s="9"/>
      <c r="EN44" s="9"/>
      <c r="EO44" s="9"/>
      <c r="EP44" s="9"/>
      <c r="EQ44" s="9"/>
      <c r="EV44" s="9"/>
      <c r="EW44" s="9"/>
      <c r="EX44" s="9"/>
      <c r="EY44" s="9"/>
      <c r="EZ44" s="9"/>
      <c r="FA44" s="9"/>
      <c r="FB44" s="9"/>
      <c r="FC44" s="9"/>
      <c r="FH44" s="9"/>
      <c r="FI44" s="9"/>
      <c r="FJ44" s="9"/>
      <c r="FK44" s="9"/>
      <c r="FL44" s="9"/>
      <c r="FM44" s="9"/>
      <c r="FN44" s="9"/>
      <c r="FO44" s="9"/>
      <c r="FT44" s="9"/>
      <c r="FU44" s="9"/>
      <c r="FV44" s="9"/>
      <c r="FW44" s="9"/>
      <c r="FX44" s="9"/>
      <c r="FY44" s="9"/>
      <c r="FZ44" s="9"/>
      <c r="GA44" s="9"/>
      <c r="GF44" s="9"/>
      <c r="GG44" s="9"/>
      <c r="GH44" s="9"/>
      <c r="GI44" s="9"/>
      <c r="GJ44" s="9"/>
      <c r="GK44" s="9"/>
      <c r="GL44" s="9"/>
      <c r="GM44" s="9"/>
      <c r="GR44" s="9"/>
      <c r="GS44" s="9"/>
      <c r="GT44" s="9"/>
      <c r="GU44" s="9"/>
      <c r="GV44" s="9"/>
      <c r="GW44" s="9"/>
      <c r="GX44" s="9"/>
      <c r="GY44" s="9"/>
      <c r="HD44" s="9"/>
      <c r="HE44" s="9"/>
      <c r="HF44" s="9"/>
      <c r="HG44" s="9"/>
      <c r="HH44" s="9"/>
      <c r="HI44" s="9"/>
      <c r="HJ44" s="9"/>
      <c r="HK44" s="9"/>
      <c r="HP44" s="9"/>
      <c r="HQ44" s="9"/>
      <c r="HR44" s="9"/>
      <c r="HS44" s="9"/>
      <c r="HT44" s="9"/>
      <c r="HU44" s="9"/>
      <c r="HV44" s="9"/>
      <c r="HW44" s="9"/>
      <c r="IB44" s="9"/>
      <c r="IC44" s="9"/>
      <c r="ID44" s="9"/>
      <c r="IE44" s="9"/>
      <c r="IF44" s="9"/>
      <c r="IG44" s="9"/>
      <c r="IH44" s="9"/>
      <c r="II44" s="9"/>
      <c r="IN44" s="9"/>
      <c r="IO44" s="9"/>
      <c r="IP44" s="9"/>
      <c r="IQ44" s="9"/>
    </row>
    <row r="45" spans="1:251">
      <c r="A45" s="10">
        <v>38504</v>
      </c>
      <c r="B45" s="53">
        <v>2664.5529999999999</v>
      </c>
      <c r="C45" s="53">
        <v>2212.0169999999998</v>
      </c>
      <c r="D45" s="53">
        <v>973.18899999999996</v>
      </c>
      <c r="E45" s="53">
        <v>1008.075</v>
      </c>
      <c r="F45" s="53">
        <v>1035.7270000000001</v>
      </c>
      <c r="G45" s="53">
        <v>856.35299999999995</v>
      </c>
      <c r="H45" s="53">
        <v>5056.4660000000003</v>
      </c>
      <c r="I45" s="53">
        <v>3969.0940000000001</v>
      </c>
      <c r="J45" s="53">
        <v>1273.6949999999999</v>
      </c>
      <c r="K45" s="53">
        <v>1319.098</v>
      </c>
      <c r="L45" s="53">
        <v>1376.3019999999999</v>
      </c>
      <c r="M45" s="53">
        <v>1087.3710000000001</v>
      </c>
      <c r="N45" s="53">
        <v>2132.3910000000001</v>
      </c>
      <c r="O45" s="53">
        <v>1765.6759999999999</v>
      </c>
      <c r="P45" s="53">
        <v>811.52099999999996</v>
      </c>
      <c r="Q45" s="53">
        <v>799.27499999999998</v>
      </c>
      <c r="R45" s="53">
        <v>826.84799999999996</v>
      </c>
      <c r="S45" s="53">
        <v>715.899</v>
      </c>
      <c r="T45" s="53">
        <v>4166.0280000000002</v>
      </c>
      <c r="U45" s="53">
        <v>3252.52</v>
      </c>
      <c r="V45" s="53">
        <v>1081.0060000000001</v>
      </c>
      <c r="W45" s="53">
        <v>1056.787</v>
      </c>
      <c r="X45" s="53">
        <v>1114.7260000000001</v>
      </c>
      <c r="Y45" s="53">
        <v>913.50800000000004</v>
      </c>
      <c r="Z45" s="53">
        <v>532.16200000000003</v>
      </c>
      <c r="AA45" s="53">
        <v>446.34100000000001</v>
      </c>
      <c r="AB45" s="53">
        <v>161.66800000000001</v>
      </c>
      <c r="AC45" s="53">
        <v>208.8</v>
      </c>
      <c r="AD45" s="53">
        <v>208.88</v>
      </c>
      <c r="AE45" s="53">
        <v>140.45400000000001</v>
      </c>
      <c r="AF45" s="53">
        <v>890.43799999999999</v>
      </c>
      <c r="AG45" s="53">
        <v>716.57500000000005</v>
      </c>
      <c r="AH45" s="53">
        <v>192.68799999999999</v>
      </c>
      <c r="AI45" s="53">
        <v>262.31099999999998</v>
      </c>
      <c r="AJ45" s="53">
        <v>261.57600000000002</v>
      </c>
      <c r="AK45" s="53">
        <v>173.863</v>
      </c>
      <c r="AL45" s="53">
        <v>884.28899999999999</v>
      </c>
      <c r="AM45" s="53">
        <v>735.68100000000004</v>
      </c>
      <c r="AN45" s="53">
        <v>322.613</v>
      </c>
      <c r="AO45" s="53">
        <v>334.87099999999998</v>
      </c>
      <c r="AP45" s="53">
        <v>341.44099999999997</v>
      </c>
      <c r="AQ45" s="53">
        <v>279.70600000000002</v>
      </c>
      <c r="AR45" s="53">
        <v>1669.2260000000001</v>
      </c>
      <c r="AS45" s="53">
        <v>1315.8030000000001</v>
      </c>
      <c r="AT45" s="53">
        <v>427.73399999999998</v>
      </c>
      <c r="AU45" s="53">
        <v>437.15899999999999</v>
      </c>
      <c r="AV45" s="53">
        <v>450.91</v>
      </c>
      <c r="AW45" s="53">
        <v>353.423</v>
      </c>
      <c r="AX45" s="53">
        <v>710.38699999999994</v>
      </c>
      <c r="AY45" s="53">
        <v>590.21699999999998</v>
      </c>
      <c r="AZ45" s="53">
        <v>269.077</v>
      </c>
      <c r="BA45" s="53">
        <v>272.28500000000003</v>
      </c>
      <c r="BB45" s="53">
        <v>273.52600000000001</v>
      </c>
      <c r="BC45" s="53">
        <v>232.87700000000001</v>
      </c>
      <c r="BD45" s="53">
        <v>1387.742</v>
      </c>
      <c r="BE45" s="53">
        <v>1090.867</v>
      </c>
      <c r="BF45" s="53">
        <v>363.75099999999998</v>
      </c>
      <c r="BG45" s="53">
        <v>360.392</v>
      </c>
      <c r="BH45" s="53">
        <v>366.72399999999999</v>
      </c>
      <c r="BI45" s="53">
        <v>296.875</v>
      </c>
      <c r="BJ45" s="53">
        <v>173.90199999999999</v>
      </c>
      <c r="BK45" s="53">
        <v>145.464</v>
      </c>
      <c r="BL45" s="53">
        <v>53.536999999999999</v>
      </c>
      <c r="BM45" s="53">
        <v>62.585999999999999</v>
      </c>
      <c r="BN45" s="53">
        <v>67.915999999999997</v>
      </c>
      <c r="BO45" s="53">
        <v>46.828000000000003</v>
      </c>
      <c r="BP45" s="53">
        <v>281.48399999999998</v>
      </c>
      <c r="BQ45" s="53">
        <v>224.93600000000001</v>
      </c>
      <c r="BR45" s="53">
        <v>63.982999999999997</v>
      </c>
      <c r="BS45" s="53">
        <v>76.766999999999996</v>
      </c>
      <c r="BT45" s="53">
        <v>84.186000000000007</v>
      </c>
      <c r="BU45" s="53">
        <v>56.548000000000002</v>
      </c>
      <c r="BV45" s="53">
        <v>658.99099999999999</v>
      </c>
      <c r="BW45" s="53">
        <v>535.79100000000005</v>
      </c>
      <c r="BX45" s="53">
        <v>235.785</v>
      </c>
      <c r="BY45" s="53">
        <v>241.31100000000001</v>
      </c>
      <c r="BZ45" s="53">
        <v>251.09700000000001</v>
      </c>
      <c r="CA45" s="53">
        <v>228.89400000000001</v>
      </c>
      <c r="CB45" s="53">
        <v>1259.0809999999999</v>
      </c>
      <c r="CC45" s="53">
        <v>957.33600000000001</v>
      </c>
      <c r="CD45" s="53">
        <v>307.89</v>
      </c>
      <c r="CE45" s="53">
        <v>317.14600000000002</v>
      </c>
      <c r="CF45" s="53">
        <v>332.3</v>
      </c>
      <c r="CG45" s="53">
        <v>301.745</v>
      </c>
      <c r="CH45" s="53">
        <v>534.52700000000004</v>
      </c>
      <c r="CI45" s="53">
        <v>435.358</v>
      </c>
      <c r="CJ45" s="53">
        <v>202.02500000000001</v>
      </c>
      <c r="CK45" s="53">
        <v>191.465</v>
      </c>
      <c r="CL45" s="53">
        <v>202.84100000000001</v>
      </c>
      <c r="CM45" s="53">
        <v>190.75700000000001</v>
      </c>
      <c r="CN45" s="53">
        <v>1046.348</v>
      </c>
      <c r="CO45" s="53">
        <v>792.85799999999995</v>
      </c>
      <c r="CP45" s="53">
        <v>267.66500000000002</v>
      </c>
      <c r="CQ45" s="53">
        <v>251.72399999999999</v>
      </c>
      <c r="CR45" s="53">
        <v>273.46899999999999</v>
      </c>
      <c r="CS45" s="53">
        <v>253.49</v>
      </c>
      <c r="CT45" s="53">
        <v>124.464</v>
      </c>
      <c r="CU45" s="53">
        <v>100.43300000000001</v>
      </c>
      <c r="CV45" s="53">
        <v>33.76</v>
      </c>
      <c r="CW45" s="53">
        <v>49.845999999999997</v>
      </c>
      <c r="CX45" s="53">
        <v>48.256</v>
      </c>
      <c r="CY45" s="53">
        <v>38.137</v>
      </c>
      <c r="CZ45" s="53">
        <v>212.73400000000001</v>
      </c>
      <c r="DA45" s="53">
        <v>164.47800000000001</v>
      </c>
      <c r="DB45" s="53">
        <v>40.225000000000001</v>
      </c>
      <c r="DC45" s="53">
        <v>65.421999999999997</v>
      </c>
      <c r="DD45" s="53">
        <v>58.831000000000003</v>
      </c>
      <c r="DE45" s="53">
        <v>48.255000000000003</v>
      </c>
      <c r="DF45" s="53">
        <v>519.84</v>
      </c>
      <c r="DG45" s="53">
        <v>440.54399999999998</v>
      </c>
      <c r="DH45" s="53">
        <v>195.315</v>
      </c>
      <c r="DI45" s="53">
        <v>203.79400000000001</v>
      </c>
      <c r="DJ45" s="53">
        <v>205.03299999999999</v>
      </c>
      <c r="DK45" s="53">
        <v>156.87100000000001</v>
      </c>
      <c r="DL45" s="53">
        <v>997.90899999999999</v>
      </c>
      <c r="DM45" s="53">
        <v>803.05600000000004</v>
      </c>
      <c r="DN45" s="53">
        <v>257.64600000000002</v>
      </c>
      <c r="DO45" s="53">
        <v>266.38400000000001</v>
      </c>
      <c r="DP45" s="53">
        <v>279.02600000000001</v>
      </c>
      <c r="DQ45" s="53">
        <v>194.85300000000001</v>
      </c>
      <c r="DR45" s="53">
        <v>415.07100000000003</v>
      </c>
      <c r="DS45" s="53">
        <v>347.22199999999998</v>
      </c>
      <c r="DT45" s="53">
        <v>159.685</v>
      </c>
      <c r="DU45" s="53">
        <v>160.06299999999999</v>
      </c>
      <c r="DV45" s="53">
        <v>161.80500000000001</v>
      </c>
      <c r="DW45" s="53">
        <v>136.72</v>
      </c>
      <c r="DX45" s="53">
        <v>819.29600000000005</v>
      </c>
      <c r="DY45" s="53">
        <v>649.91099999999994</v>
      </c>
      <c r="DZ45" s="53">
        <v>214.04599999999999</v>
      </c>
      <c r="EA45" s="53">
        <v>212.39500000000001</v>
      </c>
      <c r="EB45" s="53">
        <v>223.47</v>
      </c>
      <c r="EC45" s="53">
        <v>169.38499999999999</v>
      </c>
      <c r="ED45" s="53">
        <v>104.77</v>
      </c>
      <c r="EE45" s="53">
        <v>93.320999999999998</v>
      </c>
      <c r="EF45" s="53">
        <v>35.631</v>
      </c>
      <c r="EG45" s="53">
        <v>43.731000000000002</v>
      </c>
      <c r="EH45" s="53">
        <v>43.228000000000002</v>
      </c>
      <c r="EI45" s="53">
        <v>20.149999999999999</v>
      </c>
      <c r="EJ45" s="53">
        <v>178.61199999999999</v>
      </c>
      <c r="EK45" s="53">
        <v>153.14500000000001</v>
      </c>
      <c r="EL45" s="53">
        <v>43.6</v>
      </c>
      <c r="EM45" s="53">
        <v>53.988999999999997</v>
      </c>
      <c r="EN45" s="53">
        <v>55.555999999999997</v>
      </c>
      <c r="EO45" s="53">
        <v>25.468</v>
      </c>
      <c r="EP45" s="53">
        <v>197.548</v>
      </c>
      <c r="EQ45" s="53">
        <v>161.32400000000001</v>
      </c>
      <c r="ER45" s="53">
        <v>69.98</v>
      </c>
      <c r="ES45" s="53">
        <v>73.427000000000007</v>
      </c>
      <c r="ET45" s="53">
        <v>77.293999999999997</v>
      </c>
      <c r="EU45" s="53">
        <v>61.695</v>
      </c>
      <c r="EV45" s="53">
        <v>362.01499999999999</v>
      </c>
      <c r="EW45" s="53">
        <v>284.029</v>
      </c>
      <c r="EX45" s="53">
        <v>88.427000000000007</v>
      </c>
      <c r="EY45" s="53">
        <v>95.132999999999996</v>
      </c>
      <c r="EZ45" s="53">
        <v>100.46899999999999</v>
      </c>
      <c r="FA45" s="53">
        <v>77.986000000000004</v>
      </c>
      <c r="FB45" s="53">
        <v>151.42400000000001</v>
      </c>
      <c r="FC45" s="53">
        <v>123.03400000000001</v>
      </c>
      <c r="FD45" s="53">
        <v>55.442999999999998</v>
      </c>
      <c r="FE45" s="53">
        <v>54.572000000000003</v>
      </c>
      <c r="FF45" s="53">
        <v>59.78</v>
      </c>
      <c r="FG45" s="53">
        <v>50.061999999999998</v>
      </c>
      <c r="FH45" s="53">
        <v>287.01900000000001</v>
      </c>
      <c r="FI45" s="53">
        <v>222.59399999999999</v>
      </c>
      <c r="FJ45" s="53">
        <v>71.896000000000001</v>
      </c>
      <c r="FK45" s="53">
        <v>72.415000000000006</v>
      </c>
      <c r="FL45" s="53">
        <v>78.283000000000001</v>
      </c>
      <c r="FM45" s="53">
        <v>64.424999999999997</v>
      </c>
      <c r="FN45" s="53">
        <v>46.125</v>
      </c>
      <c r="FO45" s="53">
        <v>38.29</v>
      </c>
      <c r="FP45" s="53">
        <v>14.537000000000001</v>
      </c>
      <c r="FQ45" s="53">
        <v>18.855</v>
      </c>
      <c r="FR45" s="53">
        <v>17.513999999999999</v>
      </c>
      <c r="FS45" s="53">
        <v>11.632999999999999</v>
      </c>
      <c r="FT45" s="53">
        <v>74.997</v>
      </c>
      <c r="FU45" s="53">
        <v>61.435000000000002</v>
      </c>
      <c r="FV45" s="53">
        <v>16.530999999999999</v>
      </c>
      <c r="FW45" s="53">
        <v>22.718</v>
      </c>
      <c r="FX45" s="53">
        <v>22.186</v>
      </c>
      <c r="FY45" s="53">
        <v>13.561</v>
      </c>
      <c r="FZ45" s="53">
        <v>269.35500000000002</v>
      </c>
      <c r="GA45" s="53">
        <v>223.893</v>
      </c>
      <c r="GB45" s="53">
        <v>99.978999999999999</v>
      </c>
      <c r="GC45" s="53">
        <v>103.58</v>
      </c>
      <c r="GD45" s="53">
        <v>105.398</v>
      </c>
      <c r="GE45" s="53">
        <v>86.754999999999995</v>
      </c>
      <c r="GF45" s="53">
        <v>507.98</v>
      </c>
      <c r="GG45" s="53">
        <v>401.34699999999998</v>
      </c>
      <c r="GH45" s="53">
        <v>126.571</v>
      </c>
      <c r="GI45" s="53">
        <v>134.179</v>
      </c>
      <c r="GJ45" s="53">
        <v>140.59700000000001</v>
      </c>
      <c r="GK45" s="53">
        <v>106.633</v>
      </c>
      <c r="GL45" s="53">
        <v>216.696</v>
      </c>
      <c r="GM45" s="53">
        <v>180.75</v>
      </c>
      <c r="GN45" s="53">
        <v>84.858999999999995</v>
      </c>
      <c r="GO45" s="53">
        <v>81.462999999999994</v>
      </c>
      <c r="GP45" s="53">
        <v>85.620999999999995</v>
      </c>
      <c r="GQ45" s="53">
        <v>71.22</v>
      </c>
      <c r="GR45" s="53">
        <v>419.66300000000001</v>
      </c>
      <c r="GS45" s="53">
        <v>331.79399999999998</v>
      </c>
      <c r="GT45" s="53">
        <v>109.58199999999999</v>
      </c>
      <c r="GU45" s="53">
        <v>106.938</v>
      </c>
      <c r="GV45" s="53">
        <v>115.273</v>
      </c>
      <c r="GW45" s="53">
        <v>87.869</v>
      </c>
      <c r="GX45" s="53">
        <v>52.658999999999999</v>
      </c>
      <c r="GY45" s="53">
        <v>43.143000000000001</v>
      </c>
      <c r="GZ45" s="53">
        <v>15.12</v>
      </c>
      <c r="HA45" s="53">
        <v>22.117000000000001</v>
      </c>
      <c r="HB45" s="53">
        <v>19.777000000000001</v>
      </c>
      <c r="HC45" s="53">
        <v>15.535</v>
      </c>
      <c r="HD45" s="53">
        <v>88.316999999999993</v>
      </c>
      <c r="HE45" s="53">
        <v>69.552999999999997</v>
      </c>
      <c r="HF45" s="53">
        <v>16.989000000000001</v>
      </c>
      <c r="HG45" s="53">
        <v>27.241</v>
      </c>
      <c r="HH45" s="53">
        <v>25.324000000000002</v>
      </c>
      <c r="HI45" s="53">
        <v>18.763000000000002</v>
      </c>
      <c r="HJ45" s="53">
        <v>62.996000000000002</v>
      </c>
      <c r="HK45" s="53">
        <v>54.006999999999998</v>
      </c>
      <c r="HL45" s="53">
        <v>23.338999999999999</v>
      </c>
      <c r="HM45" s="53">
        <v>24.84</v>
      </c>
      <c r="HN45" s="53">
        <v>25.875</v>
      </c>
      <c r="HO45" s="53">
        <v>18.933</v>
      </c>
      <c r="HP45" s="53">
        <v>119.50700000000001</v>
      </c>
      <c r="HQ45" s="53">
        <v>96.632000000000005</v>
      </c>
      <c r="HR45" s="53">
        <v>29.821999999999999</v>
      </c>
      <c r="HS45" s="53">
        <v>32.271999999999998</v>
      </c>
      <c r="HT45" s="53">
        <v>34.537999999999997</v>
      </c>
      <c r="HU45" s="53">
        <v>22.875</v>
      </c>
      <c r="HV45" s="53">
        <v>47.695</v>
      </c>
      <c r="HW45" s="53">
        <v>40.844000000000001</v>
      </c>
      <c r="HX45" s="53">
        <v>18.488</v>
      </c>
      <c r="HY45" s="53">
        <v>19.344000000000001</v>
      </c>
      <c r="HZ45" s="53">
        <v>19.512</v>
      </c>
      <c r="IA45" s="53">
        <v>15.141999999999999</v>
      </c>
      <c r="IB45" s="53">
        <v>93.837000000000003</v>
      </c>
      <c r="IC45" s="53">
        <v>75.938999999999993</v>
      </c>
      <c r="ID45" s="53">
        <v>23.925000000000001</v>
      </c>
      <c r="IE45" s="53">
        <v>25.718</v>
      </c>
      <c r="IF45" s="53">
        <v>26.295999999999999</v>
      </c>
      <c r="IG45" s="53">
        <v>17.898</v>
      </c>
      <c r="IH45" s="53">
        <v>15.302</v>
      </c>
      <c r="II45" s="53">
        <v>13.163</v>
      </c>
      <c r="IJ45" s="53">
        <v>4.8520000000000003</v>
      </c>
      <c r="IK45" s="53">
        <v>5.4960000000000004</v>
      </c>
      <c r="IL45" s="53">
        <v>6.3630000000000004</v>
      </c>
      <c r="IM45" s="53">
        <v>3.7909999999999999</v>
      </c>
      <c r="IN45" s="53">
        <v>25.67</v>
      </c>
      <c r="IO45" s="53">
        <v>20.693000000000001</v>
      </c>
      <c r="IP45" s="53">
        <v>5.8970000000000002</v>
      </c>
      <c r="IQ45" s="53">
        <v>6.5540000000000003</v>
      </c>
    </row>
    <row r="46" spans="1:251">
      <c r="A46" s="10">
        <v>38869</v>
      </c>
      <c r="B46" s="53">
        <v>2685.6729999999998</v>
      </c>
      <c r="C46" s="53">
        <v>2221.6129999999998</v>
      </c>
      <c r="D46" s="53">
        <v>995.04499999999996</v>
      </c>
      <c r="E46" s="53">
        <v>1010.356</v>
      </c>
      <c r="F46" s="53">
        <v>1049.354</v>
      </c>
      <c r="G46" s="53">
        <v>881.43399999999997</v>
      </c>
      <c r="H46" s="53">
        <v>5101.0720000000001</v>
      </c>
      <c r="I46" s="53">
        <v>3989.884</v>
      </c>
      <c r="J46" s="53">
        <v>1292.3879999999999</v>
      </c>
      <c r="K46" s="53">
        <v>1322.3879999999999</v>
      </c>
      <c r="L46" s="53">
        <v>1375.1079999999999</v>
      </c>
      <c r="M46" s="53">
        <v>1111.1880000000001</v>
      </c>
      <c r="N46" s="53">
        <v>2153.5920000000001</v>
      </c>
      <c r="O46" s="53">
        <v>1783.838</v>
      </c>
      <c r="P46" s="53">
        <v>835.31899999999996</v>
      </c>
      <c r="Q46" s="53">
        <v>810.048</v>
      </c>
      <c r="R46" s="53">
        <v>834.00400000000002</v>
      </c>
      <c r="S46" s="53">
        <v>736.04600000000005</v>
      </c>
      <c r="T46" s="53">
        <v>4195.3370000000004</v>
      </c>
      <c r="U46" s="53">
        <v>3264.654</v>
      </c>
      <c r="V46" s="53">
        <v>1094.1220000000001</v>
      </c>
      <c r="W46" s="53">
        <v>1070.7909999999999</v>
      </c>
      <c r="X46" s="53">
        <v>1099.741</v>
      </c>
      <c r="Y46" s="53">
        <v>930.68299999999999</v>
      </c>
      <c r="Z46" s="53">
        <v>532.08199999999999</v>
      </c>
      <c r="AA46" s="53">
        <v>437.774</v>
      </c>
      <c r="AB46" s="53">
        <v>159.726</v>
      </c>
      <c r="AC46" s="53">
        <v>200.30799999999999</v>
      </c>
      <c r="AD46" s="53">
        <v>215.351</v>
      </c>
      <c r="AE46" s="53">
        <v>145.38800000000001</v>
      </c>
      <c r="AF46" s="53">
        <v>905.73500000000001</v>
      </c>
      <c r="AG46" s="53">
        <v>725.23</v>
      </c>
      <c r="AH46" s="53">
        <v>198.26599999999999</v>
      </c>
      <c r="AI46" s="53">
        <v>251.59700000000001</v>
      </c>
      <c r="AJ46" s="53">
        <v>275.36700000000002</v>
      </c>
      <c r="AK46" s="53">
        <v>180.505</v>
      </c>
      <c r="AL46" s="53">
        <v>889.62900000000002</v>
      </c>
      <c r="AM46" s="53">
        <v>735.97299999999996</v>
      </c>
      <c r="AN46" s="53">
        <v>337.24099999999999</v>
      </c>
      <c r="AO46" s="53">
        <v>331.72399999999999</v>
      </c>
      <c r="AP46" s="53">
        <v>343.291</v>
      </c>
      <c r="AQ46" s="53">
        <v>288.19099999999997</v>
      </c>
      <c r="AR46" s="53">
        <v>1679.6479999999999</v>
      </c>
      <c r="AS46" s="53">
        <v>1315.559</v>
      </c>
      <c r="AT46" s="53">
        <v>431.04599999999999</v>
      </c>
      <c r="AU46" s="53">
        <v>436.37700000000001</v>
      </c>
      <c r="AV46" s="53">
        <v>448.13600000000002</v>
      </c>
      <c r="AW46" s="53">
        <v>364.089</v>
      </c>
      <c r="AX46" s="53">
        <v>708.59</v>
      </c>
      <c r="AY46" s="53">
        <v>587.16999999999996</v>
      </c>
      <c r="AZ46" s="53">
        <v>281.54700000000003</v>
      </c>
      <c r="BA46" s="53">
        <v>267.774</v>
      </c>
      <c r="BB46" s="53">
        <v>270.072</v>
      </c>
      <c r="BC46" s="53">
        <v>239.56200000000001</v>
      </c>
      <c r="BD46" s="53">
        <v>1372.47</v>
      </c>
      <c r="BE46" s="53">
        <v>1067.9480000000001</v>
      </c>
      <c r="BF46" s="53">
        <v>359.60599999999999</v>
      </c>
      <c r="BG46" s="53">
        <v>356.64100000000002</v>
      </c>
      <c r="BH46" s="53">
        <v>351.70100000000002</v>
      </c>
      <c r="BI46" s="53">
        <v>304.52199999999999</v>
      </c>
      <c r="BJ46" s="53">
        <v>181.04</v>
      </c>
      <c r="BK46" s="53">
        <v>148.803</v>
      </c>
      <c r="BL46" s="53">
        <v>55.692999999999998</v>
      </c>
      <c r="BM46" s="53">
        <v>63.95</v>
      </c>
      <c r="BN46" s="53">
        <v>73.218000000000004</v>
      </c>
      <c r="BO46" s="53">
        <v>48.628999999999998</v>
      </c>
      <c r="BP46" s="53">
        <v>307.17899999999997</v>
      </c>
      <c r="BQ46" s="53">
        <v>247.61099999999999</v>
      </c>
      <c r="BR46" s="53">
        <v>71.44</v>
      </c>
      <c r="BS46" s="53">
        <v>79.736000000000004</v>
      </c>
      <c r="BT46" s="53">
        <v>96.435000000000002</v>
      </c>
      <c r="BU46" s="53">
        <v>59.567999999999998</v>
      </c>
      <c r="BV46" s="53">
        <v>668.56899999999996</v>
      </c>
      <c r="BW46" s="53">
        <v>538.07799999999997</v>
      </c>
      <c r="BX46" s="53">
        <v>240.345</v>
      </c>
      <c r="BY46" s="53">
        <v>243.09800000000001</v>
      </c>
      <c r="BZ46" s="53">
        <v>256.48399999999998</v>
      </c>
      <c r="CA46" s="53">
        <v>239.33799999999999</v>
      </c>
      <c r="CB46" s="53">
        <v>1273.327</v>
      </c>
      <c r="CC46" s="53">
        <v>961.09100000000001</v>
      </c>
      <c r="CD46" s="53">
        <v>312.358</v>
      </c>
      <c r="CE46" s="53">
        <v>317.25299999999999</v>
      </c>
      <c r="CF46" s="53">
        <v>331.48</v>
      </c>
      <c r="CG46" s="53">
        <v>312.23599999999999</v>
      </c>
      <c r="CH46" s="53">
        <v>550.947</v>
      </c>
      <c r="CI46" s="53">
        <v>445.64600000000002</v>
      </c>
      <c r="CJ46" s="53">
        <v>207.53100000000001</v>
      </c>
      <c r="CK46" s="53">
        <v>201.90199999999999</v>
      </c>
      <c r="CL46" s="53">
        <v>209.42400000000001</v>
      </c>
      <c r="CM46" s="53">
        <v>201.18</v>
      </c>
      <c r="CN46" s="53">
        <v>1074.433</v>
      </c>
      <c r="CO46" s="53">
        <v>810.28300000000002</v>
      </c>
      <c r="CP46" s="53">
        <v>271.17200000000003</v>
      </c>
      <c r="CQ46" s="53">
        <v>266.03199999999998</v>
      </c>
      <c r="CR46" s="53">
        <v>273.07799999999997</v>
      </c>
      <c r="CS46" s="53">
        <v>264.14999999999998</v>
      </c>
      <c r="CT46" s="53">
        <v>117.622</v>
      </c>
      <c r="CU46" s="53">
        <v>92.432000000000002</v>
      </c>
      <c r="CV46" s="53">
        <v>32.814</v>
      </c>
      <c r="CW46" s="53">
        <v>41.195999999999998</v>
      </c>
      <c r="CX46" s="53">
        <v>47.06</v>
      </c>
      <c r="CY46" s="53">
        <v>38.158999999999999</v>
      </c>
      <c r="CZ46" s="53">
        <v>198.89400000000001</v>
      </c>
      <c r="DA46" s="53">
        <v>150.80799999999999</v>
      </c>
      <c r="DB46" s="53">
        <v>41.186</v>
      </c>
      <c r="DC46" s="53">
        <v>51.220999999999997</v>
      </c>
      <c r="DD46" s="53">
        <v>58.402000000000001</v>
      </c>
      <c r="DE46" s="53">
        <v>48.085999999999999</v>
      </c>
      <c r="DF46" s="53">
        <v>530</v>
      </c>
      <c r="DG46" s="53">
        <v>445.43</v>
      </c>
      <c r="DH46" s="53">
        <v>198.809</v>
      </c>
      <c r="DI46" s="53">
        <v>203.702</v>
      </c>
      <c r="DJ46" s="53">
        <v>214.02199999999999</v>
      </c>
      <c r="DK46" s="53">
        <v>163.57900000000001</v>
      </c>
      <c r="DL46" s="53">
        <v>1011.769</v>
      </c>
      <c r="DM46" s="53">
        <v>814.62300000000005</v>
      </c>
      <c r="DN46" s="53">
        <v>262.76600000000002</v>
      </c>
      <c r="DO46" s="53">
        <v>270.19</v>
      </c>
      <c r="DP46" s="53">
        <v>281.66699999999997</v>
      </c>
      <c r="DQ46" s="53">
        <v>197.14599999999999</v>
      </c>
      <c r="DR46" s="53">
        <v>415.34699999999998</v>
      </c>
      <c r="DS46" s="53">
        <v>349.36399999999998</v>
      </c>
      <c r="DT46" s="53">
        <v>160.834</v>
      </c>
      <c r="DU46" s="53">
        <v>158.83699999999999</v>
      </c>
      <c r="DV46" s="53">
        <v>168.517</v>
      </c>
      <c r="DW46" s="53">
        <v>133.846</v>
      </c>
      <c r="DX46" s="53">
        <v>814.58199999999999</v>
      </c>
      <c r="DY46" s="53">
        <v>653.94600000000003</v>
      </c>
      <c r="DZ46" s="53">
        <v>217.654</v>
      </c>
      <c r="EA46" s="53">
        <v>211.124</v>
      </c>
      <c r="EB46" s="53">
        <v>225.16800000000001</v>
      </c>
      <c r="EC46" s="53">
        <v>160.636</v>
      </c>
      <c r="ED46" s="53">
        <v>114.65300000000001</v>
      </c>
      <c r="EE46" s="53">
        <v>96.066000000000003</v>
      </c>
      <c r="EF46" s="53">
        <v>37.975000000000001</v>
      </c>
      <c r="EG46" s="53">
        <v>44.865000000000002</v>
      </c>
      <c r="EH46" s="53">
        <v>45.503999999999998</v>
      </c>
      <c r="EI46" s="53">
        <v>29.731999999999999</v>
      </c>
      <c r="EJ46" s="53">
        <v>197.18700000000001</v>
      </c>
      <c r="EK46" s="53">
        <v>160.67699999999999</v>
      </c>
      <c r="EL46" s="53">
        <v>45.112000000000002</v>
      </c>
      <c r="EM46" s="53">
        <v>59.066000000000003</v>
      </c>
      <c r="EN46" s="53">
        <v>56.499000000000002</v>
      </c>
      <c r="EO46" s="53">
        <v>36.51</v>
      </c>
      <c r="EP46" s="53">
        <v>194.899</v>
      </c>
      <c r="EQ46" s="53">
        <v>161.303</v>
      </c>
      <c r="ER46" s="53">
        <v>68.117999999999995</v>
      </c>
      <c r="ES46" s="53">
        <v>74.849000000000004</v>
      </c>
      <c r="ET46" s="53">
        <v>77.266000000000005</v>
      </c>
      <c r="EU46" s="53">
        <v>64.516000000000005</v>
      </c>
      <c r="EV46" s="53">
        <v>365.16</v>
      </c>
      <c r="EW46" s="53">
        <v>284.08699999999999</v>
      </c>
      <c r="EX46" s="53">
        <v>88.888999999999996</v>
      </c>
      <c r="EY46" s="53">
        <v>94.588999999999999</v>
      </c>
      <c r="EZ46" s="53">
        <v>100.60899999999999</v>
      </c>
      <c r="FA46" s="53">
        <v>81.072999999999993</v>
      </c>
      <c r="FB46" s="53">
        <v>156.02600000000001</v>
      </c>
      <c r="FC46" s="53">
        <v>127.06399999999999</v>
      </c>
      <c r="FD46" s="53">
        <v>57.279000000000003</v>
      </c>
      <c r="FE46" s="53">
        <v>57.136000000000003</v>
      </c>
      <c r="FF46" s="53">
        <v>59.831000000000003</v>
      </c>
      <c r="FG46" s="53">
        <v>55.936999999999998</v>
      </c>
      <c r="FH46" s="53">
        <v>297.81099999999998</v>
      </c>
      <c r="FI46" s="53">
        <v>227.25800000000001</v>
      </c>
      <c r="FJ46" s="53">
        <v>75.700999999999993</v>
      </c>
      <c r="FK46" s="53">
        <v>72.546999999999997</v>
      </c>
      <c r="FL46" s="53">
        <v>79.010999999999996</v>
      </c>
      <c r="FM46" s="53">
        <v>70.552999999999997</v>
      </c>
      <c r="FN46" s="53">
        <v>38.872999999999998</v>
      </c>
      <c r="FO46" s="53">
        <v>34.238999999999997</v>
      </c>
      <c r="FP46" s="53">
        <v>10.839</v>
      </c>
      <c r="FQ46" s="53">
        <v>17.713000000000001</v>
      </c>
      <c r="FR46" s="53">
        <v>17.434999999999999</v>
      </c>
      <c r="FS46" s="53">
        <v>8.5790000000000006</v>
      </c>
      <c r="FT46" s="53">
        <v>67.349000000000004</v>
      </c>
      <c r="FU46" s="53">
        <v>56.829000000000001</v>
      </c>
      <c r="FV46" s="53">
        <v>13.188000000000001</v>
      </c>
      <c r="FW46" s="53">
        <v>22.042000000000002</v>
      </c>
      <c r="FX46" s="53">
        <v>21.597999999999999</v>
      </c>
      <c r="FY46" s="53">
        <v>10.52</v>
      </c>
      <c r="FZ46" s="53">
        <v>265.40699999999998</v>
      </c>
      <c r="GA46" s="53">
        <v>225.02099999999999</v>
      </c>
      <c r="GB46" s="53">
        <v>97.29</v>
      </c>
      <c r="GC46" s="53">
        <v>103.114</v>
      </c>
      <c r="GD46" s="53">
        <v>105.413</v>
      </c>
      <c r="GE46" s="53">
        <v>82.067999999999998</v>
      </c>
      <c r="GF46" s="53">
        <v>507.43</v>
      </c>
      <c r="GG46" s="53">
        <v>404.71499999999997</v>
      </c>
      <c r="GH46" s="53">
        <v>128.93700000000001</v>
      </c>
      <c r="GI46" s="53">
        <v>134.62</v>
      </c>
      <c r="GJ46" s="53">
        <v>141.15799999999999</v>
      </c>
      <c r="GK46" s="53">
        <v>102.715</v>
      </c>
      <c r="GL46" s="53">
        <v>216.05500000000001</v>
      </c>
      <c r="GM46" s="53">
        <v>183.06</v>
      </c>
      <c r="GN46" s="53">
        <v>82.894000000000005</v>
      </c>
      <c r="GO46" s="53">
        <v>83.292000000000002</v>
      </c>
      <c r="GP46" s="53">
        <v>84.123000000000005</v>
      </c>
      <c r="GQ46" s="53">
        <v>70.47</v>
      </c>
      <c r="GR46" s="53">
        <v>422.77199999999999</v>
      </c>
      <c r="GS46" s="53">
        <v>335.31099999999998</v>
      </c>
      <c r="GT46" s="53">
        <v>110.786</v>
      </c>
      <c r="GU46" s="53">
        <v>110.70699999999999</v>
      </c>
      <c r="GV46" s="53">
        <v>113.819</v>
      </c>
      <c r="GW46" s="53">
        <v>87.460999999999999</v>
      </c>
      <c r="GX46" s="53">
        <v>49.351999999999997</v>
      </c>
      <c r="GY46" s="53">
        <v>41.960999999999999</v>
      </c>
      <c r="GZ46" s="53">
        <v>14.396000000000001</v>
      </c>
      <c r="HA46" s="53">
        <v>19.821999999999999</v>
      </c>
      <c r="HB46" s="53">
        <v>21.29</v>
      </c>
      <c r="HC46" s="53">
        <v>11.598000000000001</v>
      </c>
      <c r="HD46" s="53">
        <v>84.658000000000001</v>
      </c>
      <c r="HE46" s="53">
        <v>69.403999999999996</v>
      </c>
      <c r="HF46" s="53">
        <v>18.151</v>
      </c>
      <c r="HG46" s="53">
        <v>23.913</v>
      </c>
      <c r="HH46" s="53">
        <v>27.338999999999999</v>
      </c>
      <c r="HI46" s="53">
        <v>15.254</v>
      </c>
      <c r="HJ46" s="53">
        <v>64.018000000000001</v>
      </c>
      <c r="HK46" s="53">
        <v>53.744999999999997</v>
      </c>
      <c r="HL46" s="53">
        <v>23.574000000000002</v>
      </c>
      <c r="HM46" s="53">
        <v>25.103000000000002</v>
      </c>
      <c r="HN46" s="53">
        <v>25.869</v>
      </c>
      <c r="HO46" s="53">
        <v>19.655999999999999</v>
      </c>
      <c r="HP46" s="53">
        <v>119.551</v>
      </c>
      <c r="HQ46" s="53">
        <v>96.224000000000004</v>
      </c>
      <c r="HR46" s="53">
        <v>30.103000000000002</v>
      </c>
      <c r="HS46" s="53">
        <v>31.966999999999999</v>
      </c>
      <c r="HT46" s="53">
        <v>34.154000000000003</v>
      </c>
      <c r="HU46" s="53">
        <v>23.327000000000002</v>
      </c>
      <c r="HV46" s="53">
        <v>48.414000000000001</v>
      </c>
      <c r="HW46" s="53">
        <v>41.316000000000003</v>
      </c>
      <c r="HX46" s="53">
        <v>18.812999999999999</v>
      </c>
      <c r="HY46" s="53">
        <v>19.036999999999999</v>
      </c>
      <c r="HZ46" s="53">
        <v>19.954000000000001</v>
      </c>
      <c r="IA46" s="53">
        <v>15.551</v>
      </c>
      <c r="IB46" s="53">
        <v>93.977999999999994</v>
      </c>
      <c r="IC46" s="53">
        <v>75.356999999999999</v>
      </c>
      <c r="ID46" s="53">
        <v>24.669</v>
      </c>
      <c r="IE46" s="53">
        <v>24.465</v>
      </c>
      <c r="IF46" s="53">
        <v>26.222999999999999</v>
      </c>
      <c r="IG46" s="53">
        <v>18.620999999999999</v>
      </c>
      <c r="IH46" s="53">
        <v>15.605</v>
      </c>
      <c r="II46" s="53">
        <v>12.429</v>
      </c>
      <c r="IJ46" s="53">
        <v>4.7619999999999996</v>
      </c>
      <c r="IK46" s="53">
        <v>6.0659999999999998</v>
      </c>
      <c r="IL46" s="53">
        <v>5.915</v>
      </c>
      <c r="IM46" s="53">
        <v>4.1050000000000004</v>
      </c>
      <c r="IN46" s="53">
        <v>25.573</v>
      </c>
      <c r="IO46" s="53">
        <v>20.867000000000001</v>
      </c>
      <c r="IP46" s="53">
        <v>5.4340000000000002</v>
      </c>
      <c r="IQ46" s="53">
        <v>7.5019999999999998</v>
      </c>
    </row>
    <row r="47" spans="1:251">
      <c r="A47" s="10">
        <v>39234</v>
      </c>
      <c r="B47" s="53">
        <v>2727.7910000000002</v>
      </c>
      <c r="C47" s="53">
        <v>2247.491</v>
      </c>
      <c r="D47" s="53">
        <v>1016.625</v>
      </c>
      <c r="E47" s="53">
        <v>1021.879</v>
      </c>
      <c r="F47" s="53">
        <v>1043.932</v>
      </c>
      <c r="G47" s="53">
        <v>909.58299999999997</v>
      </c>
      <c r="H47" s="53">
        <v>5202.0479999999998</v>
      </c>
      <c r="I47" s="53">
        <v>4036.011</v>
      </c>
      <c r="J47" s="53">
        <v>1334.876</v>
      </c>
      <c r="K47" s="53">
        <v>1326.441</v>
      </c>
      <c r="L47" s="53">
        <v>1374.694</v>
      </c>
      <c r="M47" s="53">
        <v>1166.037</v>
      </c>
      <c r="N47" s="53">
        <v>2167.1669999999999</v>
      </c>
      <c r="O47" s="53">
        <v>1786.3009999999999</v>
      </c>
      <c r="P47" s="53">
        <v>868.95</v>
      </c>
      <c r="Q47" s="53">
        <v>816.97</v>
      </c>
      <c r="R47" s="53">
        <v>806.38599999999997</v>
      </c>
      <c r="S47" s="53">
        <v>742.77099999999996</v>
      </c>
      <c r="T47" s="53">
        <v>4258.3339999999998</v>
      </c>
      <c r="U47" s="53">
        <v>3293.68</v>
      </c>
      <c r="V47" s="53">
        <v>1153.8589999999999</v>
      </c>
      <c r="W47" s="53">
        <v>1066.116</v>
      </c>
      <c r="X47" s="53">
        <v>1073.704</v>
      </c>
      <c r="Y47" s="53">
        <v>964.654</v>
      </c>
      <c r="Z47" s="53">
        <v>560.62400000000002</v>
      </c>
      <c r="AA47" s="53">
        <v>461.19</v>
      </c>
      <c r="AB47" s="53">
        <v>147.67500000000001</v>
      </c>
      <c r="AC47" s="53">
        <v>204.90899999999999</v>
      </c>
      <c r="AD47" s="53">
        <v>237.54599999999999</v>
      </c>
      <c r="AE47" s="53">
        <v>166.81200000000001</v>
      </c>
      <c r="AF47" s="53">
        <v>943.71500000000003</v>
      </c>
      <c r="AG47" s="53">
        <v>742.33199999999999</v>
      </c>
      <c r="AH47" s="53">
        <v>181.017</v>
      </c>
      <c r="AI47" s="53">
        <v>260.32499999999999</v>
      </c>
      <c r="AJ47" s="53">
        <v>300.99</v>
      </c>
      <c r="AK47" s="53">
        <v>201.38300000000001</v>
      </c>
      <c r="AL47" s="53">
        <v>896.54399999999998</v>
      </c>
      <c r="AM47" s="53">
        <v>739.26700000000005</v>
      </c>
      <c r="AN47" s="53">
        <v>342.90899999999999</v>
      </c>
      <c r="AO47" s="53">
        <v>332.11599999999999</v>
      </c>
      <c r="AP47" s="53">
        <v>338.81099999999998</v>
      </c>
      <c r="AQ47" s="53">
        <v>297.61099999999999</v>
      </c>
      <c r="AR47" s="53">
        <v>1708.085</v>
      </c>
      <c r="AS47" s="53">
        <v>1323.422</v>
      </c>
      <c r="AT47" s="53">
        <v>442.334</v>
      </c>
      <c r="AU47" s="53">
        <v>435.053</v>
      </c>
      <c r="AV47" s="53">
        <v>446.03500000000003</v>
      </c>
      <c r="AW47" s="53">
        <v>384.66300000000001</v>
      </c>
      <c r="AX47" s="53">
        <v>710.21</v>
      </c>
      <c r="AY47" s="53">
        <v>586.56399999999996</v>
      </c>
      <c r="AZ47" s="53">
        <v>293.45400000000001</v>
      </c>
      <c r="BA47" s="53">
        <v>267.93299999999999</v>
      </c>
      <c r="BB47" s="53">
        <v>258.37200000000001</v>
      </c>
      <c r="BC47" s="53">
        <v>239.976</v>
      </c>
      <c r="BD47" s="53">
        <v>1391.7560000000001</v>
      </c>
      <c r="BE47" s="53">
        <v>1075.4590000000001</v>
      </c>
      <c r="BF47" s="53">
        <v>381.642</v>
      </c>
      <c r="BG47" s="53">
        <v>347.18400000000003</v>
      </c>
      <c r="BH47" s="53">
        <v>346.63299999999998</v>
      </c>
      <c r="BI47" s="53">
        <v>316.29700000000003</v>
      </c>
      <c r="BJ47" s="53">
        <v>186.334</v>
      </c>
      <c r="BK47" s="53">
        <v>152.703</v>
      </c>
      <c r="BL47" s="53">
        <v>49.454000000000001</v>
      </c>
      <c r="BM47" s="53">
        <v>64.183000000000007</v>
      </c>
      <c r="BN47" s="53">
        <v>80.438999999999993</v>
      </c>
      <c r="BO47" s="53">
        <v>57.634999999999998</v>
      </c>
      <c r="BP47" s="53">
        <v>316.32799999999997</v>
      </c>
      <c r="BQ47" s="53">
        <v>247.96299999999999</v>
      </c>
      <c r="BR47" s="53">
        <v>60.692</v>
      </c>
      <c r="BS47" s="53">
        <v>87.869</v>
      </c>
      <c r="BT47" s="53">
        <v>99.402000000000001</v>
      </c>
      <c r="BU47" s="53">
        <v>68.366</v>
      </c>
      <c r="BV47" s="53">
        <v>675.23099999999999</v>
      </c>
      <c r="BW47" s="53">
        <v>543.32500000000005</v>
      </c>
      <c r="BX47" s="53">
        <v>245.62299999999999</v>
      </c>
      <c r="BY47" s="53">
        <v>248.245</v>
      </c>
      <c r="BZ47" s="53">
        <v>252.238</v>
      </c>
      <c r="CA47" s="53">
        <v>243.45</v>
      </c>
      <c r="CB47" s="53">
        <v>1290.4110000000001</v>
      </c>
      <c r="CC47" s="53">
        <v>970.77300000000002</v>
      </c>
      <c r="CD47" s="53">
        <v>321.87099999999998</v>
      </c>
      <c r="CE47" s="53">
        <v>317.36700000000002</v>
      </c>
      <c r="CF47" s="53">
        <v>331.53500000000003</v>
      </c>
      <c r="CG47" s="53">
        <v>319.63799999999998</v>
      </c>
      <c r="CH47" s="53">
        <v>547.88900000000001</v>
      </c>
      <c r="CI47" s="53">
        <v>443.61700000000002</v>
      </c>
      <c r="CJ47" s="53">
        <v>218.06700000000001</v>
      </c>
      <c r="CK47" s="53">
        <v>206.18100000000001</v>
      </c>
      <c r="CL47" s="53">
        <v>194.36799999999999</v>
      </c>
      <c r="CM47" s="53">
        <v>197.77099999999999</v>
      </c>
      <c r="CN47" s="53">
        <v>1076.4639999999999</v>
      </c>
      <c r="CO47" s="53">
        <v>814.62</v>
      </c>
      <c r="CP47" s="53">
        <v>285.86799999999999</v>
      </c>
      <c r="CQ47" s="53">
        <v>267.67700000000002</v>
      </c>
      <c r="CR47" s="53">
        <v>261.07499999999999</v>
      </c>
      <c r="CS47" s="53">
        <v>261.84399999999999</v>
      </c>
      <c r="CT47" s="53">
        <v>127.342</v>
      </c>
      <c r="CU47" s="53">
        <v>99.707999999999998</v>
      </c>
      <c r="CV47" s="53">
        <v>27.556999999999999</v>
      </c>
      <c r="CW47" s="53">
        <v>42.064</v>
      </c>
      <c r="CX47" s="53">
        <v>57.87</v>
      </c>
      <c r="CY47" s="53">
        <v>45.679000000000002</v>
      </c>
      <c r="CZ47" s="53">
        <v>213.947</v>
      </c>
      <c r="DA47" s="53">
        <v>156.15299999999999</v>
      </c>
      <c r="DB47" s="53">
        <v>36.003</v>
      </c>
      <c r="DC47" s="53">
        <v>49.69</v>
      </c>
      <c r="DD47" s="53">
        <v>70.459999999999994</v>
      </c>
      <c r="DE47" s="53">
        <v>57.792999999999999</v>
      </c>
      <c r="DF47" s="53">
        <v>545.81399999999996</v>
      </c>
      <c r="DG47" s="53">
        <v>455.09</v>
      </c>
      <c r="DH47" s="53">
        <v>203.286</v>
      </c>
      <c r="DI47" s="53">
        <v>209.774</v>
      </c>
      <c r="DJ47" s="53">
        <v>213.459</v>
      </c>
      <c r="DK47" s="53">
        <v>170.505</v>
      </c>
      <c r="DL47" s="53">
        <v>1040.3440000000001</v>
      </c>
      <c r="DM47" s="53">
        <v>830.851</v>
      </c>
      <c r="DN47" s="53">
        <v>273.74599999999998</v>
      </c>
      <c r="DO47" s="53">
        <v>273.887</v>
      </c>
      <c r="DP47" s="53">
        <v>283.21800000000002</v>
      </c>
      <c r="DQ47" s="53">
        <v>209.49299999999999</v>
      </c>
      <c r="DR47" s="53">
        <v>425.89499999999998</v>
      </c>
      <c r="DS47" s="53">
        <v>354.697</v>
      </c>
      <c r="DT47" s="53">
        <v>169.52600000000001</v>
      </c>
      <c r="DU47" s="53">
        <v>163.595</v>
      </c>
      <c r="DV47" s="53">
        <v>164.999</v>
      </c>
      <c r="DW47" s="53">
        <v>140.952</v>
      </c>
      <c r="DX47" s="53">
        <v>841.63</v>
      </c>
      <c r="DY47" s="53">
        <v>666.34400000000005</v>
      </c>
      <c r="DZ47" s="53">
        <v>233.78100000000001</v>
      </c>
      <c r="EA47" s="53">
        <v>215.571</v>
      </c>
      <c r="EB47" s="53">
        <v>216.99299999999999</v>
      </c>
      <c r="EC47" s="53">
        <v>175.286</v>
      </c>
      <c r="ED47" s="53">
        <v>119.919</v>
      </c>
      <c r="EE47" s="53">
        <v>100.393</v>
      </c>
      <c r="EF47" s="53">
        <v>33.76</v>
      </c>
      <c r="EG47" s="53">
        <v>46.18</v>
      </c>
      <c r="EH47" s="53">
        <v>48.460999999999999</v>
      </c>
      <c r="EI47" s="53">
        <v>29.553000000000001</v>
      </c>
      <c r="EJ47" s="53">
        <v>198.714</v>
      </c>
      <c r="EK47" s="53">
        <v>164.50700000000001</v>
      </c>
      <c r="EL47" s="53">
        <v>39.965000000000003</v>
      </c>
      <c r="EM47" s="53">
        <v>58.316000000000003</v>
      </c>
      <c r="EN47" s="53">
        <v>66.224999999999994</v>
      </c>
      <c r="EO47" s="53">
        <v>34.207000000000001</v>
      </c>
      <c r="EP47" s="53">
        <v>198.31</v>
      </c>
      <c r="EQ47" s="53">
        <v>162.31299999999999</v>
      </c>
      <c r="ER47" s="53">
        <v>69.712999999999994</v>
      </c>
      <c r="ES47" s="53">
        <v>72.608999999999995</v>
      </c>
      <c r="ET47" s="53">
        <v>77.063999999999993</v>
      </c>
      <c r="EU47" s="53">
        <v>68.540999999999997</v>
      </c>
      <c r="EV47" s="53">
        <v>375.495</v>
      </c>
      <c r="EW47" s="53">
        <v>285.25299999999999</v>
      </c>
      <c r="EX47" s="53">
        <v>90.84</v>
      </c>
      <c r="EY47" s="53">
        <v>94.35</v>
      </c>
      <c r="EZ47" s="53">
        <v>100.063</v>
      </c>
      <c r="FA47" s="53">
        <v>90.242000000000004</v>
      </c>
      <c r="FB47" s="53">
        <v>156.55600000000001</v>
      </c>
      <c r="FC47" s="53">
        <v>126.459</v>
      </c>
      <c r="FD47" s="53">
        <v>57.936999999999998</v>
      </c>
      <c r="FE47" s="53">
        <v>54.871000000000002</v>
      </c>
      <c r="FF47" s="53">
        <v>59.677</v>
      </c>
      <c r="FG47" s="53">
        <v>57.332999999999998</v>
      </c>
      <c r="FH47" s="53">
        <v>303.39800000000002</v>
      </c>
      <c r="FI47" s="53">
        <v>227.11500000000001</v>
      </c>
      <c r="FJ47" s="53">
        <v>76.424000000000007</v>
      </c>
      <c r="FK47" s="53">
        <v>72.941999999999993</v>
      </c>
      <c r="FL47" s="53">
        <v>77.748999999999995</v>
      </c>
      <c r="FM47" s="53">
        <v>76.283000000000001</v>
      </c>
      <c r="FN47" s="53">
        <v>41.753</v>
      </c>
      <c r="FO47" s="53">
        <v>35.853999999999999</v>
      </c>
      <c r="FP47" s="53">
        <v>11.776</v>
      </c>
      <c r="FQ47" s="53">
        <v>17.739000000000001</v>
      </c>
      <c r="FR47" s="53">
        <v>17.387</v>
      </c>
      <c r="FS47" s="53">
        <v>11.208</v>
      </c>
      <c r="FT47" s="53">
        <v>72.096000000000004</v>
      </c>
      <c r="FU47" s="53">
        <v>58.137999999999998</v>
      </c>
      <c r="FV47" s="53">
        <v>14.416</v>
      </c>
      <c r="FW47" s="53">
        <v>21.408000000000001</v>
      </c>
      <c r="FX47" s="53">
        <v>22.314</v>
      </c>
      <c r="FY47" s="53">
        <v>13.958</v>
      </c>
      <c r="FZ47" s="53">
        <v>273.3</v>
      </c>
      <c r="GA47" s="53">
        <v>230.73099999999999</v>
      </c>
      <c r="GB47" s="53">
        <v>101.997</v>
      </c>
      <c r="GC47" s="53">
        <v>105.777</v>
      </c>
      <c r="GD47" s="53">
        <v>106.35599999999999</v>
      </c>
      <c r="GE47" s="53">
        <v>84.26</v>
      </c>
      <c r="GF47" s="53">
        <v>520.54499999999996</v>
      </c>
      <c r="GG47" s="53">
        <v>414.65100000000001</v>
      </c>
      <c r="GH47" s="53">
        <v>135.81399999999999</v>
      </c>
      <c r="GI47" s="53">
        <v>136.589</v>
      </c>
      <c r="GJ47" s="53">
        <v>142.24799999999999</v>
      </c>
      <c r="GK47" s="53">
        <v>105.89400000000001</v>
      </c>
      <c r="GL47" s="53">
        <v>219.31200000000001</v>
      </c>
      <c r="GM47" s="53">
        <v>185.084</v>
      </c>
      <c r="GN47" s="53">
        <v>86.844999999999999</v>
      </c>
      <c r="GO47" s="53">
        <v>83.831999999999994</v>
      </c>
      <c r="GP47" s="53">
        <v>85.174000000000007</v>
      </c>
      <c r="GQ47" s="53">
        <v>70.602000000000004</v>
      </c>
      <c r="GR47" s="53">
        <v>430.964</v>
      </c>
      <c r="GS47" s="53">
        <v>341.36599999999999</v>
      </c>
      <c r="GT47" s="53">
        <v>117.371</v>
      </c>
      <c r="GU47" s="53">
        <v>109.167</v>
      </c>
      <c r="GV47" s="53">
        <v>114.828</v>
      </c>
      <c r="GW47" s="53">
        <v>89.597999999999999</v>
      </c>
      <c r="GX47" s="53">
        <v>53.988</v>
      </c>
      <c r="GY47" s="53">
        <v>45.646999999999998</v>
      </c>
      <c r="GZ47" s="53">
        <v>15.151999999999999</v>
      </c>
      <c r="HA47" s="53">
        <v>21.945</v>
      </c>
      <c r="HB47" s="53">
        <v>21.181999999999999</v>
      </c>
      <c r="HC47" s="53">
        <v>13.657</v>
      </c>
      <c r="HD47" s="53">
        <v>89.581000000000003</v>
      </c>
      <c r="HE47" s="53">
        <v>73.284999999999997</v>
      </c>
      <c r="HF47" s="53">
        <v>18.443000000000001</v>
      </c>
      <c r="HG47" s="53">
        <v>27.422000000000001</v>
      </c>
      <c r="HH47" s="53">
        <v>27.42</v>
      </c>
      <c r="HI47" s="53">
        <v>16.295999999999999</v>
      </c>
      <c r="HJ47" s="53">
        <v>64.546000000000006</v>
      </c>
      <c r="HK47" s="53">
        <v>54.213000000000001</v>
      </c>
      <c r="HL47" s="53">
        <v>23.445</v>
      </c>
      <c r="HM47" s="53">
        <v>23.824999999999999</v>
      </c>
      <c r="HN47" s="53">
        <v>26.527000000000001</v>
      </c>
      <c r="HO47" s="53">
        <v>19.626999999999999</v>
      </c>
      <c r="HP47" s="53">
        <v>120.175</v>
      </c>
      <c r="HQ47" s="53">
        <v>96.29</v>
      </c>
      <c r="HR47" s="53">
        <v>30.788</v>
      </c>
      <c r="HS47" s="53">
        <v>31.57</v>
      </c>
      <c r="HT47" s="53">
        <v>33.932000000000002</v>
      </c>
      <c r="HU47" s="53">
        <v>23.885000000000002</v>
      </c>
      <c r="HV47" s="53">
        <v>49.396000000000001</v>
      </c>
      <c r="HW47" s="53">
        <v>41.482999999999997</v>
      </c>
      <c r="HX47" s="53">
        <v>18.413</v>
      </c>
      <c r="HY47" s="53">
        <v>18.523</v>
      </c>
      <c r="HZ47" s="53">
        <v>20.41</v>
      </c>
      <c r="IA47" s="53">
        <v>15.625999999999999</v>
      </c>
      <c r="IB47" s="53">
        <v>95.504999999999995</v>
      </c>
      <c r="IC47" s="53">
        <v>76.382000000000005</v>
      </c>
      <c r="ID47" s="53">
        <v>25.033999999999999</v>
      </c>
      <c r="IE47" s="53">
        <v>25.071999999999999</v>
      </c>
      <c r="IF47" s="53">
        <v>26.277000000000001</v>
      </c>
      <c r="IG47" s="53">
        <v>19.123000000000001</v>
      </c>
      <c r="IH47" s="53">
        <v>15.15</v>
      </c>
      <c r="II47" s="53">
        <v>12.73</v>
      </c>
      <c r="IJ47" s="53">
        <v>5.032</v>
      </c>
      <c r="IK47" s="53">
        <v>5.3019999999999996</v>
      </c>
      <c r="IL47" s="53">
        <v>6.117</v>
      </c>
      <c r="IM47" s="53">
        <v>4.0010000000000003</v>
      </c>
      <c r="IN47" s="53">
        <v>24.67</v>
      </c>
      <c r="IO47" s="53">
        <v>19.908000000000001</v>
      </c>
      <c r="IP47" s="53">
        <v>5.7539999999999996</v>
      </c>
      <c r="IQ47" s="53">
        <v>6.4980000000000002</v>
      </c>
    </row>
    <row r="48" spans="1:251">
      <c r="A48" s="10">
        <v>39600</v>
      </c>
      <c r="B48" s="53">
        <v>2779.0970000000002</v>
      </c>
      <c r="C48" s="53">
        <v>2284.3270000000002</v>
      </c>
      <c r="D48" s="53">
        <v>1043.6780000000001</v>
      </c>
      <c r="E48" s="53">
        <v>1024.5519999999999</v>
      </c>
      <c r="F48" s="53">
        <v>1056.924</v>
      </c>
      <c r="G48" s="53">
        <v>922.05600000000004</v>
      </c>
      <c r="H48" s="53">
        <v>5254.8519999999999</v>
      </c>
      <c r="I48" s="53">
        <v>4088.6170000000002</v>
      </c>
      <c r="J48" s="53">
        <v>1380.9549999999999</v>
      </c>
      <c r="K48" s="53">
        <v>1333.2919999999999</v>
      </c>
      <c r="L48" s="53">
        <v>1374.3710000000001</v>
      </c>
      <c r="M48" s="53">
        <v>1166.2339999999999</v>
      </c>
      <c r="N48" s="53">
        <v>2212.1959999999999</v>
      </c>
      <c r="O48" s="53">
        <v>1819.62</v>
      </c>
      <c r="P48" s="53">
        <v>882.09500000000003</v>
      </c>
      <c r="Q48" s="53">
        <v>819.71100000000001</v>
      </c>
      <c r="R48" s="53">
        <v>816.31200000000001</v>
      </c>
      <c r="S48" s="53">
        <v>747.31600000000003</v>
      </c>
      <c r="T48" s="53">
        <v>4294.1379999999999</v>
      </c>
      <c r="U48" s="53">
        <v>3342.8029999999999</v>
      </c>
      <c r="V48" s="53">
        <v>1184.1320000000001</v>
      </c>
      <c r="W48" s="53">
        <v>1078.6289999999999</v>
      </c>
      <c r="X48" s="53">
        <v>1080.0419999999999</v>
      </c>
      <c r="Y48" s="53">
        <v>951.33500000000004</v>
      </c>
      <c r="Z48" s="53">
        <v>566.90099999999995</v>
      </c>
      <c r="AA48" s="53">
        <v>464.70600000000002</v>
      </c>
      <c r="AB48" s="53">
        <v>161.583</v>
      </c>
      <c r="AC48" s="53">
        <v>204.84100000000001</v>
      </c>
      <c r="AD48" s="53">
        <v>240.61199999999999</v>
      </c>
      <c r="AE48" s="53">
        <v>174.74100000000001</v>
      </c>
      <c r="AF48" s="53">
        <v>960.71400000000006</v>
      </c>
      <c r="AG48" s="53">
        <v>745.81399999999996</v>
      </c>
      <c r="AH48" s="53">
        <v>196.82300000000001</v>
      </c>
      <c r="AI48" s="53">
        <v>254.66300000000001</v>
      </c>
      <c r="AJ48" s="53">
        <v>294.32900000000001</v>
      </c>
      <c r="AK48" s="53">
        <v>214.9</v>
      </c>
      <c r="AL48" s="53">
        <v>911.27700000000004</v>
      </c>
      <c r="AM48" s="53">
        <v>745.33699999999999</v>
      </c>
      <c r="AN48" s="53">
        <v>349.47</v>
      </c>
      <c r="AO48" s="53">
        <v>334.32400000000001</v>
      </c>
      <c r="AP48" s="53">
        <v>341.11</v>
      </c>
      <c r="AQ48" s="53">
        <v>300.52</v>
      </c>
      <c r="AR48" s="53">
        <v>1713.375</v>
      </c>
      <c r="AS48" s="53">
        <v>1333.845</v>
      </c>
      <c r="AT48" s="53">
        <v>453.76</v>
      </c>
      <c r="AU48" s="53">
        <v>435.80500000000001</v>
      </c>
      <c r="AV48" s="53">
        <v>444.28</v>
      </c>
      <c r="AW48" s="53">
        <v>379.53</v>
      </c>
      <c r="AX48" s="53">
        <v>730.54600000000005</v>
      </c>
      <c r="AY48" s="53">
        <v>599.87900000000002</v>
      </c>
      <c r="AZ48" s="53">
        <v>300.601</v>
      </c>
      <c r="BA48" s="53">
        <v>271.39</v>
      </c>
      <c r="BB48" s="53">
        <v>267.07100000000003</v>
      </c>
      <c r="BC48" s="53">
        <v>240.85</v>
      </c>
      <c r="BD48" s="53">
        <v>1413.1869999999999</v>
      </c>
      <c r="BE48" s="53">
        <v>1107.325</v>
      </c>
      <c r="BF48" s="53">
        <v>395.06</v>
      </c>
      <c r="BG48" s="53">
        <v>360.55900000000003</v>
      </c>
      <c r="BH48" s="53">
        <v>351.70699999999999</v>
      </c>
      <c r="BI48" s="53">
        <v>305.86099999999999</v>
      </c>
      <c r="BJ48" s="53">
        <v>180.73</v>
      </c>
      <c r="BK48" s="53">
        <v>145.458</v>
      </c>
      <c r="BL48" s="53">
        <v>48.869</v>
      </c>
      <c r="BM48" s="53">
        <v>62.933999999999997</v>
      </c>
      <c r="BN48" s="53">
        <v>74.039000000000001</v>
      </c>
      <c r="BO48" s="53">
        <v>59.67</v>
      </c>
      <c r="BP48" s="53">
        <v>300.18799999999999</v>
      </c>
      <c r="BQ48" s="53">
        <v>226.52</v>
      </c>
      <c r="BR48" s="53">
        <v>58.7</v>
      </c>
      <c r="BS48" s="53">
        <v>75.245999999999995</v>
      </c>
      <c r="BT48" s="53">
        <v>92.572999999999993</v>
      </c>
      <c r="BU48" s="53">
        <v>73.668999999999997</v>
      </c>
      <c r="BV48" s="53">
        <v>696.41099999999994</v>
      </c>
      <c r="BW48" s="53">
        <v>552.44899999999996</v>
      </c>
      <c r="BX48" s="53">
        <v>249.08</v>
      </c>
      <c r="BY48" s="53">
        <v>244.404</v>
      </c>
      <c r="BZ48" s="53">
        <v>253.94300000000001</v>
      </c>
      <c r="CA48" s="53">
        <v>259.38099999999997</v>
      </c>
      <c r="CB48" s="53">
        <v>1317.722</v>
      </c>
      <c r="CC48" s="53">
        <v>982.08699999999999</v>
      </c>
      <c r="CD48" s="53">
        <v>332.339</v>
      </c>
      <c r="CE48" s="53">
        <v>318.976</v>
      </c>
      <c r="CF48" s="53">
        <v>330.77199999999999</v>
      </c>
      <c r="CG48" s="53">
        <v>335.63499999999999</v>
      </c>
      <c r="CH48" s="53">
        <v>565.49300000000005</v>
      </c>
      <c r="CI48" s="53">
        <v>451.71699999999998</v>
      </c>
      <c r="CJ48" s="53">
        <v>215.45099999999999</v>
      </c>
      <c r="CK48" s="53">
        <v>199.27699999999999</v>
      </c>
      <c r="CL48" s="53">
        <v>201.51499999999999</v>
      </c>
      <c r="CM48" s="53">
        <v>212.14</v>
      </c>
      <c r="CN48" s="53">
        <v>1099.4100000000001</v>
      </c>
      <c r="CO48" s="53">
        <v>822.41499999999996</v>
      </c>
      <c r="CP48" s="53">
        <v>290.77199999999999</v>
      </c>
      <c r="CQ48" s="53">
        <v>264.16500000000002</v>
      </c>
      <c r="CR48" s="53">
        <v>267.47800000000001</v>
      </c>
      <c r="CS48" s="53">
        <v>276.995</v>
      </c>
      <c r="CT48" s="53">
        <v>130.91800000000001</v>
      </c>
      <c r="CU48" s="53">
        <v>100.732</v>
      </c>
      <c r="CV48" s="53">
        <v>33.630000000000003</v>
      </c>
      <c r="CW48" s="53">
        <v>45.127000000000002</v>
      </c>
      <c r="CX48" s="53">
        <v>52.427999999999997</v>
      </c>
      <c r="CY48" s="53">
        <v>47.241</v>
      </c>
      <c r="CZ48" s="53">
        <v>218.31200000000001</v>
      </c>
      <c r="DA48" s="53">
        <v>159.672</v>
      </c>
      <c r="DB48" s="53">
        <v>41.567</v>
      </c>
      <c r="DC48" s="53">
        <v>54.811</v>
      </c>
      <c r="DD48" s="53">
        <v>63.293999999999997</v>
      </c>
      <c r="DE48" s="53">
        <v>58.64</v>
      </c>
      <c r="DF48" s="53">
        <v>549.42999999999995</v>
      </c>
      <c r="DG48" s="53">
        <v>468.55399999999997</v>
      </c>
      <c r="DH48" s="53">
        <v>213.89699999999999</v>
      </c>
      <c r="DI48" s="53">
        <v>213.85</v>
      </c>
      <c r="DJ48" s="53">
        <v>219.71199999999999</v>
      </c>
      <c r="DK48" s="53">
        <v>161.58000000000001</v>
      </c>
      <c r="DL48" s="53">
        <v>1046.741</v>
      </c>
      <c r="DM48" s="53">
        <v>850.21799999999996</v>
      </c>
      <c r="DN48" s="53">
        <v>287.16199999999998</v>
      </c>
      <c r="DO48" s="53">
        <v>277.06400000000002</v>
      </c>
      <c r="DP48" s="53">
        <v>285.99200000000002</v>
      </c>
      <c r="DQ48" s="53">
        <v>196.523</v>
      </c>
      <c r="DR48" s="53">
        <v>421.26600000000002</v>
      </c>
      <c r="DS48" s="53">
        <v>358.23700000000002</v>
      </c>
      <c r="DT48" s="53">
        <v>171.196</v>
      </c>
      <c r="DU48" s="53">
        <v>163.98500000000001</v>
      </c>
      <c r="DV48" s="53">
        <v>161.40600000000001</v>
      </c>
      <c r="DW48" s="53">
        <v>127.819</v>
      </c>
      <c r="DX48" s="53">
        <v>821.60799999999995</v>
      </c>
      <c r="DY48" s="53">
        <v>665.49400000000003</v>
      </c>
      <c r="DZ48" s="53">
        <v>234.44200000000001</v>
      </c>
      <c r="EA48" s="53">
        <v>213.886</v>
      </c>
      <c r="EB48" s="53">
        <v>217.166</v>
      </c>
      <c r="EC48" s="53">
        <v>156.11500000000001</v>
      </c>
      <c r="ED48" s="53">
        <v>128.16399999999999</v>
      </c>
      <c r="EE48" s="53">
        <v>110.31699999999999</v>
      </c>
      <c r="EF48" s="53">
        <v>42.701000000000001</v>
      </c>
      <c r="EG48" s="53">
        <v>49.866</v>
      </c>
      <c r="EH48" s="53">
        <v>58.305999999999997</v>
      </c>
      <c r="EI48" s="53">
        <v>33.761000000000003</v>
      </c>
      <c r="EJ48" s="53">
        <v>225.13200000000001</v>
      </c>
      <c r="EK48" s="53">
        <v>184.72399999999999</v>
      </c>
      <c r="EL48" s="53">
        <v>52.72</v>
      </c>
      <c r="EM48" s="53">
        <v>63.177999999999997</v>
      </c>
      <c r="EN48" s="53">
        <v>68.825999999999993</v>
      </c>
      <c r="EO48" s="53">
        <v>40.408000000000001</v>
      </c>
      <c r="EP48" s="53">
        <v>202.12700000000001</v>
      </c>
      <c r="EQ48" s="53">
        <v>162.87700000000001</v>
      </c>
      <c r="ER48" s="53">
        <v>70.215000000000003</v>
      </c>
      <c r="ES48" s="53">
        <v>72.575000000000003</v>
      </c>
      <c r="ET48" s="53">
        <v>76.692999999999998</v>
      </c>
      <c r="EU48" s="53">
        <v>70.673000000000002</v>
      </c>
      <c r="EV48" s="53">
        <v>374.53399999999999</v>
      </c>
      <c r="EW48" s="53">
        <v>285.17899999999997</v>
      </c>
      <c r="EX48" s="53">
        <v>92.748000000000005</v>
      </c>
      <c r="EY48" s="53">
        <v>93.653999999999996</v>
      </c>
      <c r="EZ48" s="53">
        <v>98.778000000000006</v>
      </c>
      <c r="FA48" s="53">
        <v>89.355000000000004</v>
      </c>
      <c r="FB48" s="53">
        <v>158.96799999999999</v>
      </c>
      <c r="FC48" s="53">
        <v>127.767</v>
      </c>
      <c r="FD48" s="53">
        <v>59.006</v>
      </c>
      <c r="FE48" s="53">
        <v>58.158999999999999</v>
      </c>
      <c r="FF48" s="53">
        <v>56.691000000000003</v>
      </c>
      <c r="FG48" s="53">
        <v>57.94</v>
      </c>
      <c r="FH48" s="53">
        <v>304.37200000000001</v>
      </c>
      <c r="FI48" s="53">
        <v>230.75700000000001</v>
      </c>
      <c r="FJ48" s="53">
        <v>79.662000000000006</v>
      </c>
      <c r="FK48" s="53">
        <v>76.477000000000004</v>
      </c>
      <c r="FL48" s="53">
        <v>74.617999999999995</v>
      </c>
      <c r="FM48" s="53">
        <v>73.614999999999995</v>
      </c>
      <c r="FN48" s="53">
        <v>43.16</v>
      </c>
      <c r="FO48" s="53">
        <v>35.11</v>
      </c>
      <c r="FP48" s="53">
        <v>11.209</v>
      </c>
      <c r="FQ48" s="53">
        <v>14.416</v>
      </c>
      <c r="FR48" s="53">
        <v>20.001999999999999</v>
      </c>
      <c r="FS48" s="53">
        <v>12.734</v>
      </c>
      <c r="FT48" s="53">
        <v>70.162999999999997</v>
      </c>
      <c r="FU48" s="53">
        <v>54.421999999999997</v>
      </c>
      <c r="FV48" s="53">
        <v>13.086</v>
      </c>
      <c r="FW48" s="53">
        <v>17.177</v>
      </c>
      <c r="FX48" s="53">
        <v>24.158999999999999</v>
      </c>
      <c r="FY48" s="53">
        <v>15.74</v>
      </c>
      <c r="FZ48" s="53">
        <v>280.25700000000001</v>
      </c>
      <c r="GA48" s="53">
        <v>237.49199999999999</v>
      </c>
      <c r="GB48" s="53">
        <v>106.938</v>
      </c>
      <c r="GC48" s="53">
        <v>106.056</v>
      </c>
      <c r="GD48" s="53">
        <v>111.679</v>
      </c>
      <c r="GE48" s="53">
        <v>85.47</v>
      </c>
      <c r="GF48" s="53">
        <v>534.77300000000002</v>
      </c>
      <c r="GG48" s="53">
        <v>424.83499999999998</v>
      </c>
      <c r="GH48" s="53">
        <v>142.827</v>
      </c>
      <c r="GI48" s="53">
        <v>138.48599999999999</v>
      </c>
      <c r="GJ48" s="53">
        <v>143.52199999999999</v>
      </c>
      <c r="GK48" s="53">
        <v>109.938</v>
      </c>
      <c r="GL48" s="53">
        <v>225.02</v>
      </c>
      <c r="GM48" s="53">
        <v>189.655</v>
      </c>
      <c r="GN48" s="53">
        <v>90.790999999999997</v>
      </c>
      <c r="GO48" s="53">
        <v>85.6</v>
      </c>
      <c r="GP48" s="53">
        <v>87.537000000000006</v>
      </c>
      <c r="GQ48" s="53">
        <v>70.84</v>
      </c>
      <c r="GR48" s="53">
        <v>436.97399999999999</v>
      </c>
      <c r="GS48" s="53">
        <v>344.94499999999999</v>
      </c>
      <c r="GT48" s="53">
        <v>123.256</v>
      </c>
      <c r="GU48" s="53">
        <v>108.971</v>
      </c>
      <c r="GV48" s="53">
        <v>112.718</v>
      </c>
      <c r="GW48" s="53">
        <v>92.028999999999996</v>
      </c>
      <c r="GX48" s="53">
        <v>55.237000000000002</v>
      </c>
      <c r="GY48" s="53">
        <v>47.835999999999999</v>
      </c>
      <c r="GZ48" s="53">
        <v>16.146999999999998</v>
      </c>
      <c r="HA48" s="53">
        <v>20.456</v>
      </c>
      <c r="HB48" s="53">
        <v>24.141999999999999</v>
      </c>
      <c r="HC48" s="53">
        <v>14.63</v>
      </c>
      <c r="HD48" s="53">
        <v>97.799000000000007</v>
      </c>
      <c r="HE48" s="53">
        <v>79.89</v>
      </c>
      <c r="HF48" s="53">
        <v>19.571000000000002</v>
      </c>
      <c r="HG48" s="53">
        <v>29.515000000000001</v>
      </c>
      <c r="HH48" s="53">
        <v>30.803999999999998</v>
      </c>
      <c r="HI48" s="53">
        <v>17.908999999999999</v>
      </c>
      <c r="HJ48" s="53">
        <v>64.656000000000006</v>
      </c>
      <c r="HK48" s="53">
        <v>54.357999999999997</v>
      </c>
      <c r="HL48" s="53">
        <v>24.187000000000001</v>
      </c>
      <c r="HM48" s="53">
        <v>24.454000000000001</v>
      </c>
      <c r="HN48" s="53">
        <v>25.071999999999999</v>
      </c>
      <c r="HO48" s="53">
        <v>19.488</v>
      </c>
      <c r="HP48" s="53">
        <v>120.319</v>
      </c>
      <c r="HQ48" s="53">
        <v>96.626000000000005</v>
      </c>
      <c r="HR48" s="53">
        <v>31.698</v>
      </c>
      <c r="HS48" s="53">
        <v>31.372</v>
      </c>
      <c r="HT48" s="53">
        <v>33.555999999999997</v>
      </c>
      <c r="HU48" s="53">
        <v>23.693000000000001</v>
      </c>
      <c r="HV48" s="53">
        <v>48.593000000000004</v>
      </c>
      <c r="HW48" s="53">
        <v>40.265999999999998</v>
      </c>
      <c r="HX48" s="53">
        <v>19.573</v>
      </c>
      <c r="HY48" s="53">
        <v>18.149000000000001</v>
      </c>
      <c r="HZ48" s="53">
        <v>18.683</v>
      </c>
      <c r="IA48" s="53">
        <v>15.542</v>
      </c>
      <c r="IB48" s="53">
        <v>93.674000000000007</v>
      </c>
      <c r="IC48" s="53">
        <v>75.103999999999999</v>
      </c>
      <c r="ID48" s="53">
        <v>26.053999999999998</v>
      </c>
      <c r="IE48" s="53">
        <v>23.823</v>
      </c>
      <c r="IF48" s="53">
        <v>25.227</v>
      </c>
      <c r="IG48" s="53">
        <v>18.57</v>
      </c>
      <c r="IH48" s="53">
        <v>16.062999999999999</v>
      </c>
      <c r="II48" s="53">
        <v>14.092000000000001</v>
      </c>
      <c r="IJ48" s="53">
        <v>4.6139999999999999</v>
      </c>
      <c r="IK48" s="53">
        <v>6.3049999999999997</v>
      </c>
      <c r="IL48" s="53">
        <v>6.3890000000000002</v>
      </c>
      <c r="IM48" s="53">
        <v>3.9460000000000002</v>
      </c>
      <c r="IN48" s="53">
        <v>26.643999999999998</v>
      </c>
      <c r="IO48" s="53">
        <v>21.521999999999998</v>
      </c>
      <c r="IP48" s="53">
        <v>5.6440000000000001</v>
      </c>
      <c r="IQ48" s="53">
        <v>7.5490000000000004</v>
      </c>
    </row>
    <row r="49" spans="1:251">
      <c r="A49" s="10">
        <v>39965</v>
      </c>
      <c r="B49" s="53">
        <v>2791.38</v>
      </c>
      <c r="C49" s="53">
        <v>2308.9760000000001</v>
      </c>
      <c r="D49" s="53">
        <v>1084.627</v>
      </c>
      <c r="E49" s="53">
        <v>1028.4059999999999</v>
      </c>
      <c r="F49" s="53">
        <v>1053.424</v>
      </c>
      <c r="G49" s="53">
        <v>924.81899999999996</v>
      </c>
      <c r="H49" s="53">
        <v>5335.92</v>
      </c>
      <c r="I49" s="53">
        <v>4147.3379999999997</v>
      </c>
      <c r="J49" s="53">
        <v>1424.0060000000001</v>
      </c>
      <c r="K49" s="53">
        <v>1344.952</v>
      </c>
      <c r="L49" s="53">
        <v>1378.38</v>
      </c>
      <c r="M49" s="53">
        <v>1188.5820000000001</v>
      </c>
      <c r="N49" s="53">
        <v>2227.0990000000002</v>
      </c>
      <c r="O49" s="53">
        <v>1841.0909999999999</v>
      </c>
      <c r="P49" s="53">
        <v>910.61500000000001</v>
      </c>
      <c r="Q49" s="53">
        <v>819.09900000000005</v>
      </c>
      <c r="R49" s="53">
        <v>817.399</v>
      </c>
      <c r="S49" s="53">
        <v>756.62599999999998</v>
      </c>
      <c r="T49" s="53">
        <v>4355.5529999999999</v>
      </c>
      <c r="U49" s="53">
        <v>3370.2269999999999</v>
      </c>
      <c r="V49" s="53">
        <v>1200.8530000000001</v>
      </c>
      <c r="W49" s="53">
        <v>1088.9059999999999</v>
      </c>
      <c r="X49" s="53">
        <v>1080.4680000000001</v>
      </c>
      <c r="Y49" s="53">
        <v>985.32600000000002</v>
      </c>
      <c r="Z49" s="53">
        <v>564.28099999999995</v>
      </c>
      <c r="AA49" s="53">
        <v>467.88499999999999</v>
      </c>
      <c r="AB49" s="53">
        <v>174.011</v>
      </c>
      <c r="AC49" s="53">
        <v>209.30699999999999</v>
      </c>
      <c r="AD49" s="53">
        <v>236.02500000000001</v>
      </c>
      <c r="AE49" s="53">
        <v>168.19300000000001</v>
      </c>
      <c r="AF49" s="53">
        <v>980.36699999999996</v>
      </c>
      <c r="AG49" s="53">
        <v>777.11099999999999</v>
      </c>
      <c r="AH49" s="53">
        <v>223.15299999999999</v>
      </c>
      <c r="AI49" s="53">
        <v>256.04599999999999</v>
      </c>
      <c r="AJ49" s="53">
        <v>297.91199999999998</v>
      </c>
      <c r="AK49" s="53">
        <v>203.255</v>
      </c>
      <c r="AL49" s="53">
        <v>907.60599999999999</v>
      </c>
      <c r="AM49" s="53">
        <v>748.72799999999995</v>
      </c>
      <c r="AN49" s="53">
        <v>356.18799999999999</v>
      </c>
      <c r="AO49" s="53">
        <v>334.31599999999997</v>
      </c>
      <c r="AP49" s="53">
        <v>338.21100000000001</v>
      </c>
      <c r="AQ49" s="53">
        <v>304.69600000000003</v>
      </c>
      <c r="AR49" s="53">
        <v>1742.9090000000001</v>
      </c>
      <c r="AS49" s="53">
        <v>1346.529</v>
      </c>
      <c r="AT49" s="53">
        <v>465.452</v>
      </c>
      <c r="AU49" s="53">
        <v>437.59800000000001</v>
      </c>
      <c r="AV49" s="53">
        <v>443.47899999999998</v>
      </c>
      <c r="AW49" s="53">
        <v>396.38</v>
      </c>
      <c r="AX49" s="53">
        <v>726.45299999999997</v>
      </c>
      <c r="AY49" s="53">
        <v>602.90599999999995</v>
      </c>
      <c r="AZ49" s="53">
        <v>304.30099999999999</v>
      </c>
      <c r="BA49" s="53">
        <v>269.15499999999997</v>
      </c>
      <c r="BB49" s="53">
        <v>262.16199999999998</v>
      </c>
      <c r="BC49" s="53">
        <v>242.87</v>
      </c>
      <c r="BD49" s="53">
        <v>1421.5440000000001</v>
      </c>
      <c r="BE49" s="53">
        <v>1101.567</v>
      </c>
      <c r="BF49" s="53">
        <v>397.858</v>
      </c>
      <c r="BG49" s="53">
        <v>356.73500000000001</v>
      </c>
      <c r="BH49" s="53">
        <v>346.97300000000001</v>
      </c>
      <c r="BI49" s="53">
        <v>319.97699999999998</v>
      </c>
      <c r="BJ49" s="53">
        <v>181.15299999999999</v>
      </c>
      <c r="BK49" s="53">
        <v>145.822</v>
      </c>
      <c r="BL49" s="53">
        <v>51.886000000000003</v>
      </c>
      <c r="BM49" s="53">
        <v>65.161000000000001</v>
      </c>
      <c r="BN49" s="53">
        <v>76.05</v>
      </c>
      <c r="BO49" s="53">
        <v>61.826000000000001</v>
      </c>
      <c r="BP49" s="53">
        <v>321.36500000000001</v>
      </c>
      <c r="BQ49" s="53">
        <v>244.96199999999999</v>
      </c>
      <c r="BR49" s="53">
        <v>67.593999999999994</v>
      </c>
      <c r="BS49" s="53">
        <v>80.863</v>
      </c>
      <c r="BT49" s="53">
        <v>96.506</v>
      </c>
      <c r="BU49" s="53">
        <v>76.403000000000006</v>
      </c>
      <c r="BV49" s="53">
        <v>692.78</v>
      </c>
      <c r="BW49" s="53">
        <v>558.87</v>
      </c>
      <c r="BX49" s="53">
        <v>256.11399999999998</v>
      </c>
      <c r="BY49" s="53">
        <v>244.14099999999999</v>
      </c>
      <c r="BZ49" s="53">
        <v>250.119</v>
      </c>
      <c r="CA49" s="53">
        <v>244.75299999999999</v>
      </c>
      <c r="CB49" s="53">
        <v>1321.422</v>
      </c>
      <c r="CC49" s="53">
        <v>993.84500000000003</v>
      </c>
      <c r="CD49" s="53">
        <v>341.37799999999999</v>
      </c>
      <c r="CE49" s="53">
        <v>321.88799999999998</v>
      </c>
      <c r="CF49" s="53">
        <v>330.57900000000001</v>
      </c>
      <c r="CG49" s="53">
        <v>327.577</v>
      </c>
      <c r="CH49" s="53">
        <v>564.78200000000004</v>
      </c>
      <c r="CI49" s="53">
        <v>452.05599999999998</v>
      </c>
      <c r="CJ49" s="53">
        <v>221.34</v>
      </c>
      <c r="CK49" s="53">
        <v>198.554</v>
      </c>
      <c r="CL49" s="53">
        <v>194.84100000000001</v>
      </c>
      <c r="CM49" s="53">
        <v>204.73500000000001</v>
      </c>
      <c r="CN49" s="53">
        <v>1102.614</v>
      </c>
      <c r="CO49" s="53">
        <v>823.03899999999999</v>
      </c>
      <c r="CP49" s="53">
        <v>295.517</v>
      </c>
      <c r="CQ49" s="53">
        <v>267.13799999999998</v>
      </c>
      <c r="CR49" s="53">
        <v>260.38499999999999</v>
      </c>
      <c r="CS49" s="53">
        <v>279.57499999999999</v>
      </c>
      <c r="CT49" s="53">
        <v>127.998</v>
      </c>
      <c r="CU49" s="53">
        <v>106.815</v>
      </c>
      <c r="CV49" s="53">
        <v>34.774000000000001</v>
      </c>
      <c r="CW49" s="53">
        <v>45.585999999999999</v>
      </c>
      <c r="CX49" s="53">
        <v>55.277000000000001</v>
      </c>
      <c r="CY49" s="53">
        <v>40.018000000000001</v>
      </c>
      <c r="CZ49" s="53">
        <v>218.809</v>
      </c>
      <c r="DA49" s="53">
        <v>170.80600000000001</v>
      </c>
      <c r="DB49" s="53">
        <v>45.860999999999997</v>
      </c>
      <c r="DC49" s="53">
        <v>54.75</v>
      </c>
      <c r="DD49" s="53">
        <v>70.194000000000003</v>
      </c>
      <c r="DE49" s="53">
        <v>48.003</v>
      </c>
      <c r="DF49" s="53">
        <v>561.625</v>
      </c>
      <c r="DG49" s="53">
        <v>476.07600000000002</v>
      </c>
      <c r="DH49" s="53">
        <v>225.58099999999999</v>
      </c>
      <c r="DI49" s="53">
        <v>216.70099999999999</v>
      </c>
      <c r="DJ49" s="53">
        <v>224.71799999999999</v>
      </c>
      <c r="DK49" s="53">
        <v>173.642</v>
      </c>
      <c r="DL49" s="53">
        <v>1079.4839999999999</v>
      </c>
      <c r="DM49" s="53">
        <v>868.88699999999994</v>
      </c>
      <c r="DN49" s="53">
        <v>298.73500000000001</v>
      </c>
      <c r="DO49" s="53">
        <v>281.92599999999999</v>
      </c>
      <c r="DP49" s="53">
        <v>288.226</v>
      </c>
      <c r="DQ49" s="53">
        <v>210.59700000000001</v>
      </c>
      <c r="DR49" s="53">
        <v>437.62599999999998</v>
      </c>
      <c r="DS49" s="53">
        <v>368.69600000000003</v>
      </c>
      <c r="DT49" s="53">
        <v>181.76900000000001</v>
      </c>
      <c r="DU49" s="53">
        <v>167.67</v>
      </c>
      <c r="DV49" s="53">
        <v>172.36</v>
      </c>
      <c r="DW49" s="53">
        <v>144.756</v>
      </c>
      <c r="DX49" s="53">
        <v>864.65</v>
      </c>
      <c r="DY49" s="53">
        <v>688.92399999999998</v>
      </c>
      <c r="DZ49" s="53">
        <v>242.04499999999999</v>
      </c>
      <c r="EA49" s="53">
        <v>222.59700000000001</v>
      </c>
      <c r="EB49" s="53">
        <v>224.28100000000001</v>
      </c>
      <c r="EC49" s="53">
        <v>175.727</v>
      </c>
      <c r="ED49" s="53">
        <v>123.999</v>
      </c>
      <c r="EE49" s="53">
        <v>107.38</v>
      </c>
      <c r="EF49" s="53">
        <v>43.811999999999998</v>
      </c>
      <c r="EG49" s="53">
        <v>49.030999999999999</v>
      </c>
      <c r="EH49" s="53">
        <v>52.357999999999997</v>
      </c>
      <c r="EI49" s="53">
        <v>28.885999999999999</v>
      </c>
      <c r="EJ49" s="53">
        <v>214.834</v>
      </c>
      <c r="EK49" s="53">
        <v>179.96299999999999</v>
      </c>
      <c r="EL49" s="53">
        <v>56.69</v>
      </c>
      <c r="EM49" s="53">
        <v>59.329000000000001</v>
      </c>
      <c r="EN49" s="53">
        <v>63.945</v>
      </c>
      <c r="EO49" s="53">
        <v>34.871000000000002</v>
      </c>
      <c r="EP49" s="53">
        <v>200.25399999999999</v>
      </c>
      <c r="EQ49" s="53">
        <v>163.91800000000001</v>
      </c>
      <c r="ER49" s="53">
        <v>72.177000000000007</v>
      </c>
      <c r="ES49" s="53">
        <v>72.406999999999996</v>
      </c>
      <c r="ET49" s="53">
        <v>75.102000000000004</v>
      </c>
      <c r="EU49" s="53">
        <v>68.293000000000006</v>
      </c>
      <c r="EV49" s="53">
        <v>373.11500000000001</v>
      </c>
      <c r="EW49" s="53">
        <v>288.49799999999999</v>
      </c>
      <c r="EX49" s="53">
        <v>95.444000000000003</v>
      </c>
      <c r="EY49" s="53">
        <v>93.578000000000003</v>
      </c>
      <c r="EZ49" s="53">
        <v>99.475999999999999</v>
      </c>
      <c r="FA49" s="53">
        <v>84.617000000000004</v>
      </c>
      <c r="FB49" s="53">
        <v>153.62</v>
      </c>
      <c r="FC49" s="53">
        <v>126.11</v>
      </c>
      <c r="FD49" s="53">
        <v>58.377000000000002</v>
      </c>
      <c r="FE49" s="53">
        <v>57.228999999999999</v>
      </c>
      <c r="FF49" s="53">
        <v>53.070999999999998</v>
      </c>
      <c r="FG49" s="53">
        <v>52.764000000000003</v>
      </c>
      <c r="FH49" s="53">
        <v>290.798</v>
      </c>
      <c r="FI49" s="53">
        <v>222.744</v>
      </c>
      <c r="FJ49" s="53">
        <v>78.055999999999997</v>
      </c>
      <c r="FK49" s="53">
        <v>74.828000000000003</v>
      </c>
      <c r="FL49" s="53">
        <v>69.86</v>
      </c>
      <c r="FM49" s="53">
        <v>68.055000000000007</v>
      </c>
      <c r="FN49" s="53">
        <v>46.634</v>
      </c>
      <c r="FO49" s="53">
        <v>37.808999999999997</v>
      </c>
      <c r="FP49" s="53">
        <v>13.8</v>
      </c>
      <c r="FQ49" s="53">
        <v>15.178000000000001</v>
      </c>
      <c r="FR49" s="53">
        <v>22.030999999999999</v>
      </c>
      <c r="FS49" s="53">
        <v>15.529</v>
      </c>
      <c r="FT49" s="53">
        <v>82.316999999999993</v>
      </c>
      <c r="FU49" s="53">
        <v>65.754000000000005</v>
      </c>
      <c r="FV49" s="53">
        <v>17.388000000000002</v>
      </c>
      <c r="FW49" s="53">
        <v>18.75</v>
      </c>
      <c r="FX49" s="53">
        <v>29.616</v>
      </c>
      <c r="FY49" s="53">
        <v>16.562999999999999</v>
      </c>
      <c r="FZ49" s="53">
        <v>286.84100000000001</v>
      </c>
      <c r="GA49" s="53">
        <v>242.876</v>
      </c>
      <c r="GB49" s="53">
        <v>117.801</v>
      </c>
      <c r="GC49" s="53">
        <v>108.758</v>
      </c>
      <c r="GD49" s="53">
        <v>112.72199999999999</v>
      </c>
      <c r="GE49" s="53">
        <v>87.698999999999998</v>
      </c>
      <c r="GF49" s="53">
        <v>547.53399999999999</v>
      </c>
      <c r="GG49" s="53">
        <v>435.45600000000002</v>
      </c>
      <c r="GH49" s="53">
        <v>149.08099999999999</v>
      </c>
      <c r="GI49" s="53">
        <v>140.71299999999999</v>
      </c>
      <c r="GJ49" s="53">
        <v>145.66200000000001</v>
      </c>
      <c r="GK49" s="53">
        <v>112.078</v>
      </c>
      <c r="GL49" s="53">
        <v>233.02099999999999</v>
      </c>
      <c r="GM49" s="53">
        <v>198.434</v>
      </c>
      <c r="GN49" s="53">
        <v>98.766000000000005</v>
      </c>
      <c r="GO49" s="53">
        <v>88.472999999999999</v>
      </c>
      <c r="GP49" s="53">
        <v>92.948999999999998</v>
      </c>
      <c r="GQ49" s="53">
        <v>73.936000000000007</v>
      </c>
      <c r="GR49" s="53">
        <v>457.76</v>
      </c>
      <c r="GS49" s="53">
        <v>363.37400000000002</v>
      </c>
      <c r="GT49" s="53">
        <v>125.76</v>
      </c>
      <c r="GU49" s="53">
        <v>116.396</v>
      </c>
      <c r="GV49" s="53">
        <v>121.218</v>
      </c>
      <c r="GW49" s="53">
        <v>94.385999999999996</v>
      </c>
      <c r="GX49" s="53">
        <v>53.82</v>
      </c>
      <c r="GY49" s="53">
        <v>44.441000000000003</v>
      </c>
      <c r="GZ49" s="53">
        <v>19.035</v>
      </c>
      <c r="HA49" s="53">
        <v>20.285</v>
      </c>
      <c r="HB49" s="53">
        <v>19.773</v>
      </c>
      <c r="HC49" s="53">
        <v>13.763</v>
      </c>
      <c r="HD49" s="53">
        <v>89.775000000000006</v>
      </c>
      <c r="HE49" s="53">
        <v>72.081999999999994</v>
      </c>
      <c r="HF49" s="53">
        <v>23.321000000000002</v>
      </c>
      <c r="HG49" s="53">
        <v>24.317</v>
      </c>
      <c r="HH49" s="53">
        <v>24.443999999999999</v>
      </c>
      <c r="HI49" s="53">
        <v>17.692</v>
      </c>
      <c r="HJ49" s="53">
        <v>63.954000000000001</v>
      </c>
      <c r="HK49" s="53">
        <v>54.146000000000001</v>
      </c>
      <c r="HL49" s="53">
        <v>24.66</v>
      </c>
      <c r="HM49" s="53">
        <v>24.064</v>
      </c>
      <c r="HN49" s="53">
        <v>25.376000000000001</v>
      </c>
      <c r="HO49" s="53">
        <v>19.396999999999998</v>
      </c>
      <c r="HP49" s="53">
        <v>121.51600000000001</v>
      </c>
      <c r="HQ49" s="53">
        <v>96.966999999999999</v>
      </c>
      <c r="HR49" s="53">
        <v>32.453000000000003</v>
      </c>
      <c r="HS49" s="53">
        <v>30.994</v>
      </c>
      <c r="HT49" s="53">
        <v>33.520000000000003</v>
      </c>
      <c r="HU49" s="53">
        <v>24.548999999999999</v>
      </c>
      <c r="HV49" s="53">
        <v>49.037999999999997</v>
      </c>
      <c r="HW49" s="53">
        <v>40.758000000000003</v>
      </c>
      <c r="HX49" s="53">
        <v>19.373999999999999</v>
      </c>
      <c r="HY49" s="53">
        <v>16.311</v>
      </c>
      <c r="HZ49" s="53">
        <v>19.661999999999999</v>
      </c>
      <c r="IA49" s="53">
        <v>16.484999999999999</v>
      </c>
      <c r="IB49" s="53">
        <v>95.552999999999997</v>
      </c>
      <c r="IC49" s="53">
        <v>74.347999999999999</v>
      </c>
      <c r="ID49" s="53">
        <v>26.655000000000001</v>
      </c>
      <c r="IE49" s="53">
        <v>21.79</v>
      </c>
      <c r="IF49" s="53">
        <v>25.902000000000001</v>
      </c>
      <c r="IG49" s="53">
        <v>21.204999999999998</v>
      </c>
      <c r="IH49" s="53">
        <v>14.917</v>
      </c>
      <c r="II49" s="53">
        <v>13.388</v>
      </c>
      <c r="IJ49" s="53">
        <v>5.2859999999999996</v>
      </c>
      <c r="IK49" s="53">
        <v>7.7530000000000001</v>
      </c>
      <c r="IL49" s="53">
        <v>5.7149999999999999</v>
      </c>
      <c r="IM49" s="53">
        <v>2.911</v>
      </c>
      <c r="IN49" s="53">
        <v>25.963000000000001</v>
      </c>
      <c r="IO49" s="53">
        <v>22.619</v>
      </c>
      <c r="IP49" s="53">
        <v>5.798</v>
      </c>
      <c r="IQ49" s="53">
        <v>9.2040000000000006</v>
      </c>
    </row>
    <row r="50" spans="1:251">
      <c r="A50" s="10">
        <v>40330</v>
      </c>
      <c r="B50" s="53">
        <v>2850.27</v>
      </c>
      <c r="C50" s="53">
        <v>2344.0149999999999</v>
      </c>
      <c r="D50" s="53">
        <v>1096.1569999999999</v>
      </c>
      <c r="E50" s="53">
        <v>1040.1590000000001</v>
      </c>
      <c r="F50" s="53">
        <v>1062.0139999999999</v>
      </c>
      <c r="G50" s="53">
        <v>949.55499999999995</v>
      </c>
      <c r="H50" s="53">
        <v>5406.7120000000004</v>
      </c>
      <c r="I50" s="53">
        <v>4187.0349999999999</v>
      </c>
      <c r="J50" s="53">
        <v>1452.0740000000001</v>
      </c>
      <c r="K50" s="53">
        <v>1358.607</v>
      </c>
      <c r="L50" s="53">
        <v>1376.355</v>
      </c>
      <c r="M50" s="53">
        <v>1218.83</v>
      </c>
      <c r="N50" s="53">
        <v>2266.3850000000002</v>
      </c>
      <c r="O50" s="53">
        <v>1873.72</v>
      </c>
      <c r="P50" s="53">
        <v>930.75099999999998</v>
      </c>
      <c r="Q50" s="53">
        <v>834.55799999999999</v>
      </c>
      <c r="R50" s="53">
        <v>826.27099999999996</v>
      </c>
      <c r="S50" s="53">
        <v>762.56700000000001</v>
      </c>
      <c r="T50" s="53">
        <v>4406.6229999999996</v>
      </c>
      <c r="U50" s="53">
        <v>3418.1579999999999</v>
      </c>
      <c r="V50" s="53">
        <v>1241.32</v>
      </c>
      <c r="W50" s="53">
        <v>1090.6400000000001</v>
      </c>
      <c r="X50" s="53">
        <v>1086.1980000000001</v>
      </c>
      <c r="Y50" s="53">
        <v>987.61800000000005</v>
      </c>
      <c r="Z50" s="53">
        <v>583.88499999999999</v>
      </c>
      <c r="AA50" s="53">
        <v>470.29399999999998</v>
      </c>
      <c r="AB50" s="53">
        <v>165.405</v>
      </c>
      <c r="AC50" s="53">
        <v>205.6</v>
      </c>
      <c r="AD50" s="53">
        <v>235.74299999999999</v>
      </c>
      <c r="AE50" s="53">
        <v>186.988</v>
      </c>
      <c r="AF50" s="53">
        <v>1000.0890000000001</v>
      </c>
      <c r="AG50" s="53">
        <v>768.87699999999995</v>
      </c>
      <c r="AH50" s="53">
        <v>210.75399999999999</v>
      </c>
      <c r="AI50" s="53">
        <v>267.96600000000001</v>
      </c>
      <c r="AJ50" s="53">
        <v>290.15699999999998</v>
      </c>
      <c r="AK50" s="53">
        <v>231.21199999999999</v>
      </c>
      <c r="AL50" s="53">
        <v>928.64</v>
      </c>
      <c r="AM50" s="53">
        <v>758.93</v>
      </c>
      <c r="AN50" s="53">
        <v>355.18700000000001</v>
      </c>
      <c r="AO50" s="53">
        <v>333.69499999999999</v>
      </c>
      <c r="AP50" s="53">
        <v>347.77800000000002</v>
      </c>
      <c r="AQ50" s="53">
        <v>312.55900000000003</v>
      </c>
      <c r="AR50" s="53">
        <v>1768.4549999999999</v>
      </c>
      <c r="AS50" s="53">
        <v>1356.8050000000001</v>
      </c>
      <c r="AT50" s="53">
        <v>473.726</v>
      </c>
      <c r="AU50" s="53">
        <v>440.35899999999998</v>
      </c>
      <c r="AV50" s="53">
        <v>442.721</v>
      </c>
      <c r="AW50" s="53">
        <v>410.803</v>
      </c>
      <c r="AX50" s="53">
        <v>724.22799999999995</v>
      </c>
      <c r="AY50" s="53">
        <v>595.01099999999997</v>
      </c>
      <c r="AZ50" s="53">
        <v>298.678</v>
      </c>
      <c r="BA50" s="53">
        <v>262.76299999999998</v>
      </c>
      <c r="BB50" s="53">
        <v>265.71199999999999</v>
      </c>
      <c r="BC50" s="53">
        <v>245.31100000000001</v>
      </c>
      <c r="BD50" s="53">
        <v>1414.1659999999999</v>
      </c>
      <c r="BE50" s="53">
        <v>1086.07</v>
      </c>
      <c r="BF50" s="53">
        <v>401.58300000000003</v>
      </c>
      <c r="BG50" s="53">
        <v>343.78100000000001</v>
      </c>
      <c r="BH50" s="53">
        <v>340.70699999999999</v>
      </c>
      <c r="BI50" s="53">
        <v>327.24900000000002</v>
      </c>
      <c r="BJ50" s="53">
        <v>204.41200000000001</v>
      </c>
      <c r="BK50" s="53">
        <v>163.91900000000001</v>
      </c>
      <c r="BL50" s="53">
        <v>56.509</v>
      </c>
      <c r="BM50" s="53">
        <v>70.932000000000002</v>
      </c>
      <c r="BN50" s="53">
        <v>82.066000000000003</v>
      </c>
      <c r="BO50" s="53">
        <v>67.248000000000005</v>
      </c>
      <c r="BP50" s="53">
        <v>354.28800000000001</v>
      </c>
      <c r="BQ50" s="53">
        <v>270.73500000000001</v>
      </c>
      <c r="BR50" s="53">
        <v>72.143000000000001</v>
      </c>
      <c r="BS50" s="53">
        <v>96.578000000000003</v>
      </c>
      <c r="BT50" s="53">
        <v>102.014</v>
      </c>
      <c r="BU50" s="53">
        <v>83.552999999999997</v>
      </c>
      <c r="BV50" s="53">
        <v>709.65300000000002</v>
      </c>
      <c r="BW50" s="53">
        <v>568.67700000000002</v>
      </c>
      <c r="BX50" s="53">
        <v>267.24700000000001</v>
      </c>
      <c r="BY50" s="53">
        <v>255.33500000000001</v>
      </c>
      <c r="BZ50" s="53">
        <v>255.90899999999999</v>
      </c>
      <c r="CA50" s="53">
        <v>253.476</v>
      </c>
      <c r="CB50" s="53">
        <v>1342.008</v>
      </c>
      <c r="CC50" s="53">
        <v>1003.907</v>
      </c>
      <c r="CD50" s="53">
        <v>349.27800000000002</v>
      </c>
      <c r="CE50" s="53">
        <v>325.173</v>
      </c>
      <c r="CF50" s="53">
        <v>329.45600000000002</v>
      </c>
      <c r="CG50" s="53">
        <v>338.101</v>
      </c>
      <c r="CH50" s="53">
        <v>579.31100000000004</v>
      </c>
      <c r="CI50" s="53">
        <v>469.44</v>
      </c>
      <c r="CJ50" s="53">
        <v>237.268</v>
      </c>
      <c r="CK50" s="53">
        <v>210.417</v>
      </c>
      <c r="CL50" s="53">
        <v>201.78200000000001</v>
      </c>
      <c r="CM50" s="53">
        <v>204.874</v>
      </c>
      <c r="CN50" s="53">
        <v>1122.0630000000001</v>
      </c>
      <c r="CO50" s="53">
        <v>844.02800000000002</v>
      </c>
      <c r="CP50" s="53">
        <v>311.93099999999998</v>
      </c>
      <c r="CQ50" s="53">
        <v>269.35899999999998</v>
      </c>
      <c r="CR50" s="53">
        <v>262.73899999999998</v>
      </c>
      <c r="CS50" s="53">
        <v>278.03500000000003</v>
      </c>
      <c r="CT50" s="53">
        <v>130.34200000000001</v>
      </c>
      <c r="CU50" s="53">
        <v>99.236999999999995</v>
      </c>
      <c r="CV50" s="53">
        <v>29.978999999999999</v>
      </c>
      <c r="CW50" s="53">
        <v>44.917000000000002</v>
      </c>
      <c r="CX50" s="53">
        <v>54.127000000000002</v>
      </c>
      <c r="CY50" s="53">
        <v>48.601999999999997</v>
      </c>
      <c r="CZ50" s="53">
        <v>219.94399999999999</v>
      </c>
      <c r="DA50" s="53">
        <v>159.87899999999999</v>
      </c>
      <c r="DB50" s="53">
        <v>37.347000000000001</v>
      </c>
      <c r="DC50" s="53">
        <v>55.814</v>
      </c>
      <c r="DD50" s="53">
        <v>66.716999999999999</v>
      </c>
      <c r="DE50" s="53">
        <v>60.066000000000003</v>
      </c>
      <c r="DF50" s="53">
        <v>567.65499999999997</v>
      </c>
      <c r="DG50" s="53">
        <v>483.99599999999998</v>
      </c>
      <c r="DH50" s="53">
        <v>228.69</v>
      </c>
      <c r="DI50" s="53">
        <v>215.071</v>
      </c>
      <c r="DJ50" s="53">
        <v>216.345</v>
      </c>
      <c r="DK50" s="53">
        <v>170.96700000000001</v>
      </c>
      <c r="DL50" s="53">
        <v>1083.7180000000001</v>
      </c>
      <c r="DM50" s="53">
        <v>879.5</v>
      </c>
      <c r="DN50" s="53">
        <v>303.86099999999999</v>
      </c>
      <c r="DO50" s="53">
        <v>286.84800000000001</v>
      </c>
      <c r="DP50" s="53">
        <v>288.791</v>
      </c>
      <c r="DQ50" s="53">
        <v>204.21799999999999</v>
      </c>
      <c r="DR50" s="53">
        <v>449.005</v>
      </c>
      <c r="DS50" s="53">
        <v>381.69299999999998</v>
      </c>
      <c r="DT50" s="53">
        <v>190.964</v>
      </c>
      <c r="DU50" s="53">
        <v>169.34100000000001</v>
      </c>
      <c r="DV50" s="53">
        <v>167.56299999999999</v>
      </c>
      <c r="DW50" s="53">
        <v>141.53399999999999</v>
      </c>
      <c r="DX50" s="53">
        <v>880.38499999999999</v>
      </c>
      <c r="DY50" s="53">
        <v>711.17</v>
      </c>
      <c r="DZ50" s="53">
        <v>256.78300000000002</v>
      </c>
      <c r="EA50" s="53">
        <v>225.27799999999999</v>
      </c>
      <c r="EB50" s="53">
        <v>229.10900000000001</v>
      </c>
      <c r="EC50" s="53">
        <v>169.215</v>
      </c>
      <c r="ED50" s="53">
        <v>118.65</v>
      </c>
      <c r="EE50" s="53">
        <v>102.30200000000001</v>
      </c>
      <c r="EF50" s="53">
        <v>37.725999999999999</v>
      </c>
      <c r="EG50" s="53">
        <v>45.728999999999999</v>
      </c>
      <c r="EH50" s="53">
        <v>48.781999999999996</v>
      </c>
      <c r="EI50" s="53">
        <v>29.431999999999999</v>
      </c>
      <c r="EJ50" s="53">
        <v>203.33199999999999</v>
      </c>
      <c r="EK50" s="53">
        <v>168.33</v>
      </c>
      <c r="EL50" s="53">
        <v>47.078000000000003</v>
      </c>
      <c r="EM50" s="53">
        <v>61.57</v>
      </c>
      <c r="EN50" s="53">
        <v>59.682000000000002</v>
      </c>
      <c r="EO50" s="53">
        <v>35.002000000000002</v>
      </c>
      <c r="EP50" s="53">
        <v>205.65899999999999</v>
      </c>
      <c r="EQ50" s="53">
        <v>165.434</v>
      </c>
      <c r="ER50" s="53">
        <v>71.724000000000004</v>
      </c>
      <c r="ES50" s="53">
        <v>73.951999999999998</v>
      </c>
      <c r="ET50" s="53">
        <v>75.043000000000006</v>
      </c>
      <c r="EU50" s="53">
        <v>72.256</v>
      </c>
      <c r="EV50" s="53">
        <v>379.03899999999999</v>
      </c>
      <c r="EW50" s="53">
        <v>289.59899999999999</v>
      </c>
      <c r="EX50" s="53">
        <v>96.938000000000002</v>
      </c>
      <c r="EY50" s="53">
        <v>93.787000000000006</v>
      </c>
      <c r="EZ50" s="53">
        <v>98.873999999999995</v>
      </c>
      <c r="FA50" s="53">
        <v>89.44</v>
      </c>
      <c r="FB50" s="53">
        <v>162.779</v>
      </c>
      <c r="FC50" s="53">
        <v>130.38900000000001</v>
      </c>
      <c r="FD50" s="53">
        <v>58.271000000000001</v>
      </c>
      <c r="FE50" s="53">
        <v>58.768000000000001</v>
      </c>
      <c r="FF50" s="53">
        <v>58.645000000000003</v>
      </c>
      <c r="FG50" s="53">
        <v>59.506999999999998</v>
      </c>
      <c r="FH50" s="53">
        <v>305.80500000000001</v>
      </c>
      <c r="FI50" s="53">
        <v>233.56399999999999</v>
      </c>
      <c r="FJ50" s="53">
        <v>78.858999999999995</v>
      </c>
      <c r="FK50" s="53">
        <v>75.873999999999995</v>
      </c>
      <c r="FL50" s="53">
        <v>78.831000000000003</v>
      </c>
      <c r="FM50" s="53">
        <v>72.241</v>
      </c>
      <c r="FN50" s="53">
        <v>42.88</v>
      </c>
      <c r="FO50" s="53">
        <v>35.045999999999999</v>
      </c>
      <c r="FP50" s="53">
        <v>13.454000000000001</v>
      </c>
      <c r="FQ50" s="53">
        <v>15.183999999999999</v>
      </c>
      <c r="FR50" s="53">
        <v>16.398</v>
      </c>
      <c r="FS50" s="53">
        <v>12.749000000000001</v>
      </c>
      <c r="FT50" s="53">
        <v>73.233999999999995</v>
      </c>
      <c r="FU50" s="53">
        <v>56.033999999999999</v>
      </c>
      <c r="FV50" s="53">
        <v>18.077999999999999</v>
      </c>
      <c r="FW50" s="53">
        <v>17.913</v>
      </c>
      <c r="FX50" s="53">
        <v>20.042999999999999</v>
      </c>
      <c r="FY50" s="53">
        <v>17.199000000000002</v>
      </c>
      <c r="FZ50" s="53">
        <v>295.274</v>
      </c>
      <c r="GA50" s="53">
        <v>247.88499999999999</v>
      </c>
      <c r="GB50" s="53">
        <v>115.964</v>
      </c>
      <c r="GC50" s="53">
        <v>109.669</v>
      </c>
      <c r="GD50" s="53">
        <v>113.371</v>
      </c>
      <c r="GE50" s="53">
        <v>93.132999999999996</v>
      </c>
      <c r="GF50" s="53">
        <v>561.33399999999995</v>
      </c>
      <c r="GG50" s="53">
        <v>442.61</v>
      </c>
      <c r="GH50" s="53">
        <v>153.334</v>
      </c>
      <c r="GI50" s="53">
        <v>142.93100000000001</v>
      </c>
      <c r="GJ50" s="53">
        <v>146.345</v>
      </c>
      <c r="GK50" s="53">
        <v>118.724</v>
      </c>
      <c r="GL50" s="53">
        <v>238.61</v>
      </c>
      <c r="GM50" s="53">
        <v>202.38</v>
      </c>
      <c r="GN50" s="53">
        <v>98.691999999999993</v>
      </c>
      <c r="GO50" s="53">
        <v>89.983999999999995</v>
      </c>
      <c r="GP50" s="53">
        <v>91.108000000000004</v>
      </c>
      <c r="GQ50" s="53">
        <v>74.340999999999994</v>
      </c>
      <c r="GR50" s="53">
        <v>465.15699999999998</v>
      </c>
      <c r="GS50" s="53">
        <v>369.56799999999998</v>
      </c>
      <c r="GT50" s="53">
        <v>131.62899999999999</v>
      </c>
      <c r="GU50" s="53">
        <v>118.08199999999999</v>
      </c>
      <c r="GV50" s="53">
        <v>119.857</v>
      </c>
      <c r="GW50" s="53">
        <v>95.588999999999999</v>
      </c>
      <c r="GX50" s="53">
        <v>56.664000000000001</v>
      </c>
      <c r="GY50" s="53">
        <v>45.506</v>
      </c>
      <c r="GZ50" s="53">
        <v>17.271999999999998</v>
      </c>
      <c r="HA50" s="53">
        <v>19.684999999999999</v>
      </c>
      <c r="HB50" s="53">
        <v>22.263000000000002</v>
      </c>
      <c r="HC50" s="53">
        <v>18.792999999999999</v>
      </c>
      <c r="HD50" s="53">
        <v>96.177000000000007</v>
      </c>
      <c r="HE50" s="53">
        <v>73.042000000000002</v>
      </c>
      <c r="HF50" s="53">
        <v>21.704999999999998</v>
      </c>
      <c r="HG50" s="53">
        <v>24.849</v>
      </c>
      <c r="HH50" s="53">
        <v>26.488</v>
      </c>
      <c r="HI50" s="53">
        <v>23.135000000000002</v>
      </c>
      <c r="HJ50" s="53">
        <v>64.733000000000004</v>
      </c>
      <c r="HK50" s="53">
        <v>54.298000000000002</v>
      </c>
      <c r="HL50" s="53">
        <v>24.611000000000001</v>
      </c>
      <c r="HM50" s="53">
        <v>22.72</v>
      </c>
      <c r="HN50" s="53">
        <v>26.469000000000001</v>
      </c>
      <c r="HO50" s="53">
        <v>20.154</v>
      </c>
      <c r="HP50" s="53">
        <v>121.27200000000001</v>
      </c>
      <c r="HQ50" s="53">
        <v>96.491</v>
      </c>
      <c r="HR50" s="53">
        <v>32.429000000000002</v>
      </c>
      <c r="HS50" s="53">
        <v>30.896999999999998</v>
      </c>
      <c r="HT50" s="53">
        <v>33.164999999999999</v>
      </c>
      <c r="HU50" s="53">
        <v>24.780999999999999</v>
      </c>
      <c r="HV50" s="53">
        <v>48.381</v>
      </c>
      <c r="HW50" s="53">
        <v>40.703000000000003</v>
      </c>
      <c r="HX50" s="53">
        <v>18.396000000000001</v>
      </c>
      <c r="HY50" s="53">
        <v>18.407</v>
      </c>
      <c r="HZ50" s="53">
        <v>19.646000000000001</v>
      </c>
      <c r="IA50" s="53">
        <v>15.711</v>
      </c>
      <c r="IB50" s="53">
        <v>93.486000000000004</v>
      </c>
      <c r="IC50" s="53">
        <v>74.198999999999998</v>
      </c>
      <c r="ID50" s="53">
        <v>23.975000000000001</v>
      </c>
      <c r="IE50" s="53">
        <v>25.673999999999999</v>
      </c>
      <c r="IF50" s="53">
        <v>24.55</v>
      </c>
      <c r="IG50" s="53">
        <v>19.286999999999999</v>
      </c>
      <c r="IH50" s="53">
        <v>16.352</v>
      </c>
      <c r="II50" s="53">
        <v>13.595000000000001</v>
      </c>
      <c r="IJ50" s="53">
        <v>6.2149999999999999</v>
      </c>
      <c r="IK50" s="53">
        <v>4.3129999999999997</v>
      </c>
      <c r="IL50" s="53">
        <v>6.8220000000000001</v>
      </c>
      <c r="IM50" s="53">
        <v>4.4420000000000002</v>
      </c>
      <c r="IN50" s="53">
        <v>27.786000000000001</v>
      </c>
      <c r="IO50" s="53">
        <v>22.292000000000002</v>
      </c>
      <c r="IP50" s="53">
        <v>8.4540000000000006</v>
      </c>
      <c r="IQ50" s="53">
        <v>5.2229999999999999</v>
      </c>
    </row>
    <row r="51" spans="1:251">
      <c r="A51" s="10">
        <v>40695</v>
      </c>
      <c r="B51" s="53">
        <v>2913.123</v>
      </c>
      <c r="C51" s="53">
        <v>2367.9270000000001</v>
      </c>
      <c r="D51" s="53">
        <v>1115.6369999999999</v>
      </c>
      <c r="E51" s="53">
        <v>1064.405</v>
      </c>
      <c r="F51" s="53">
        <v>1066.43</v>
      </c>
      <c r="G51" s="53">
        <v>974.45399999999995</v>
      </c>
      <c r="H51" s="53">
        <v>5482.7730000000001</v>
      </c>
      <c r="I51" s="53">
        <v>4222.9350000000004</v>
      </c>
      <c r="J51" s="53">
        <v>1456.356</v>
      </c>
      <c r="K51" s="53">
        <v>1386.471</v>
      </c>
      <c r="L51" s="53">
        <v>1380.1079999999999</v>
      </c>
      <c r="M51" s="53">
        <v>1259.6880000000001</v>
      </c>
      <c r="N51" s="53">
        <v>2306.5169999999998</v>
      </c>
      <c r="O51" s="53">
        <v>1883.0809999999999</v>
      </c>
      <c r="P51" s="53">
        <v>934.21600000000001</v>
      </c>
      <c r="Q51" s="53">
        <v>847.72500000000002</v>
      </c>
      <c r="R51" s="53">
        <v>829.01400000000001</v>
      </c>
      <c r="S51" s="53">
        <v>778.76099999999997</v>
      </c>
      <c r="T51" s="53">
        <v>4454.9859999999999</v>
      </c>
      <c r="U51" s="53">
        <v>3435.2020000000002</v>
      </c>
      <c r="V51" s="53">
        <v>1237.23</v>
      </c>
      <c r="W51" s="53">
        <v>1111.6010000000001</v>
      </c>
      <c r="X51" s="53">
        <v>1086.3710000000001</v>
      </c>
      <c r="Y51" s="53">
        <v>1019.634</v>
      </c>
      <c r="Z51" s="53">
        <v>606.60599999999999</v>
      </c>
      <c r="AA51" s="53">
        <v>484.846</v>
      </c>
      <c r="AB51" s="53">
        <v>181.42099999999999</v>
      </c>
      <c r="AC51" s="53">
        <v>216.679</v>
      </c>
      <c r="AD51" s="53">
        <v>237.416</v>
      </c>
      <c r="AE51" s="53">
        <v>195.69300000000001</v>
      </c>
      <c r="AF51" s="53">
        <v>1027.787</v>
      </c>
      <c r="AG51" s="53">
        <v>787.73299999999995</v>
      </c>
      <c r="AH51" s="53">
        <v>219.126</v>
      </c>
      <c r="AI51" s="53">
        <v>274.87</v>
      </c>
      <c r="AJ51" s="53">
        <v>293.73700000000002</v>
      </c>
      <c r="AK51" s="53">
        <v>240.054</v>
      </c>
      <c r="AL51" s="53">
        <v>939.61099999999999</v>
      </c>
      <c r="AM51" s="53">
        <v>762.31200000000001</v>
      </c>
      <c r="AN51" s="53">
        <v>363.40499999999997</v>
      </c>
      <c r="AO51" s="53">
        <v>343.57499999999999</v>
      </c>
      <c r="AP51" s="53">
        <v>347.68099999999998</v>
      </c>
      <c r="AQ51" s="53">
        <v>318.97899999999998</v>
      </c>
      <c r="AR51" s="53">
        <v>1777.5619999999999</v>
      </c>
      <c r="AS51" s="53">
        <v>1364.2550000000001</v>
      </c>
      <c r="AT51" s="53">
        <v>472.899</v>
      </c>
      <c r="AU51" s="53">
        <v>447.68</v>
      </c>
      <c r="AV51" s="53">
        <v>443.67599999999999</v>
      </c>
      <c r="AW51" s="53">
        <v>413.30700000000002</v>
      </c>
      <c r="AX51" s="53">
        <v>744.09900000000005</v>
      </c>
      <c r="AY51" s="53">
        <v>603.73699999999997</v>
      </c>
      <c r="AZ51" s="53">
        <v>304.44799999999998</v>
      </c>
      <c r="BA51" s="53">
        <v>270.41800000000001</v>
      </c>
      <c r="BB51" s="53">
        <v>268.59199999999998</v>
      </c>
      <c r="BC51" s="53">
        <v>255.72200000000001</v>
      </c>
      <c r="BD51" s="53">
        <v>1435.058</v>
      </c>
      <c r="BE51" s="53">
        <v>1100.664</v>
      </c>
      <c r="BF51" s="53">
        <v>400.07499999999999</v>
      </c>
      <c r="BG51" s="53">
        <v>352.69099999999997</v>
      </c>
      <c r="BH51" s="53">
        <v>347.89800000000002</v>
      </c>
      <c r="BI51" s="53">
        <v>334.39400000000001</v>
      </c>
      <c r="BJ51" s="53">
        <v>195.512</v>
      </c>
      <c r="BK51" s="53">
        <v>158.57499999999999</v>
      </c>
      <c r="BL51" s="53">
        <v>58.957000000000001</v>
      </c>
      <c r="BM51" s="53">
        <v>73.156999999999996</v>
      </c>
      <c r="BN51" s="53">
        <v>79.088999999999999</v>
      </c>
      <c r="BO51" s="53">
        <v>63.256999999999998</v>
      </c>
      <c r="BP51" s="53">
        <v>342.50299999999999</v>
      </c>
      <c r="BQ51" s="53">
        <v>263.59100000000001</v>
      </c>
      <c r="BR51" s="53">
        <v>72.823999999999998</v>
      </c>
      <c r="BS51" s="53">
        <v>94.989000000000004</v>
      </c>
      <c r="BT51" s="53">
        <v>95.778000000000006</v>
      </c>
      <c r="BU51" s="53">
        <v>78.912000000000006</v>
      </c>
      <c r="BV51" s="53">
        <v>725.28099999999995</v>
      </c>
      <c r="BW51" s="53">
        <v>576.07399999999996</v>
      </c>
      <c r="BX51" s="53">
        <v>267.00900000000001</v>
      </c>
      <c r="BY51" s="53">
        <v>256.59699999999998</v>
      </c>
      <c r="BZ51" s="53">
        <v>249.99</v>
      </c>
      <c r="CA51" s="53">
        <v>260.39100000000002</v>
      </c>
      <c r="CB51" s="53">
        <v>1356.229</v>
      </c>
      <c r="CC51" s="53">
        <v>1013.63</v>
      </c>
      <c r="CD51" s="53">
        <v>351.64299999999997</v>
      </c>
      <c r="CE51" s="53">
        <v>332.596</v>
      </c>
      <c r="CF51" s="53">
        <v>329.39100000000002</v>
      </c>
      <c r="CG51" s="53">
        <v>342.59899999999999</v>
      </c>
      <c r="CH51" s="53">
        <v>582.57899999999995</v>
      </c>
      <c r="CI51" s="53">
        <v>469.84500000000003</v>
      </c>
      <c r="CJ51" s="53">
        <v>230.85</v>
      </c>
      <c r="CK51" s="53">
        <v>208.227</v>
      </c>
      <c r="CL51" s="53">
        <v>202.81</v>
      </c>
      <c r="CM51" s="53">
        <v>208.309</v>
      </c>
      <c r="CN51" s="53">
        <v>1130.1869999999999</v>
      </c>
      <c r="CO51" s="53">
        <v>849.62400000000002</v>
      </c>
      <c r="CP51" s="53">
        <v>307.87200000000001</v>
      </c>
      <c r="CQ51" s="53">
        <v>270.59800000000001</v>
      </c>
      <c r="CR51" s="53">
        <v>271.154</v>
      </c>
      <c r="CS51" s="53">
        <v>280.56299999999999</v>
      </c>
      <c r="CT51" s="53">
        <v>142.703</v>
      </c>
      <c r="CU51" s="53">
        <v>106.23</v>
      </c>
      <c r="CV51" s="53">
        <v>36.158999999999999</v>
      </c>
      <c r="CW51" s="53">
        <v>48.37</v>
      </c>
      <c r="CX51" s="53">
        <v>47.18</v>
      </c>
      <c r="CY51" s="53">
        <v>52.081000000000003</v>
      </c>
      <c r="CZ51" s="53">
        <v>226.042</v>
      </c>
      <c r="DA51" s="53">
        <v>164.006</v>
      </c>
      <c r="DB51" s="53">
        <v>43.771000000000001</v>
      </c>
      <c r="DC51" s="53">
        <v>61.997999999999998</v>
      </c>
      <c r="DD51" s="53">
        <v>58.237000000000002</v>
      </c>
      <c r="DE51" s="53">
        <v>62.036000000000001</v>
      </c>
      <c r="DF51" s="53">
        <v>593.14800000000002</v>
      </c>
      <c r="DG51" s="53">
        <v>491.755</v>
      </c>
      <c r="DH51" s="53">
        <v>229.36</v>
      </c>
      <c r="DI51" s="53">
        <v>222.58799999999999</v>
      </c>
      <c r="DJ51" s="53">
        <v>222.79</v>
      </c>
      <c r="DK51" s="53">
        <v>182.011</v>
      </c>
      <c r="DL51" s="53">
        <v>1114.904</v>
      </c>
      <c r="DM51" s="53">
        <v>888.97400000000005</v>
      </c>
      <c r="DN51" s="53">
        <v>303.99</v>
      </c>
      <c r="DO51" s="53">
        <v>293.51499999999999</v>
      </c>
      <c r="DP51" s="53">
        <v>291.46899999999999</v>
      </c>
      <c r="DQ51" s="53">
        <v>225.93</v>
      </c>
      <c r="DR51" s="53">
        <v>456.11500000000001</v>
      </c>
      <c r="DS51" s="53">
        <v>378.072</v>
      </c>
      <c r="DT51" s="53">
        <v>184.226</v>
      </c>
      <c r="DU51" s="53">
        <v>173.876</v>
      </c>
      <c r="DV51" s="53">
        <v>164.79599999999999</v>
      </c>
      <c r="DW51" s="53">
        <v>143.38300000000001</v>
      </c>
      <c r="DX51" s="53">
        <v>880.37400000000002</v>
      </c>
      <c r="DY51" s="53">
        <v>701.33699999999999</v>
      </c>
      <c r="DZ51" s="53">
        <v>251.501</v>
      </c>
      <c r="EA51" s="53">
        <v>232.666</v>
      </c>
      <c r="EB51" s="53">
        <v>217.16900000000001</v>
      </c>
      <c r="EC51" s="53">
        <v>179.03700000000001</v>
      </c>
      <c r="ED51" s="53">
        <v>137.03299999999999</v>
      </c>
      <c r="EE51" s="53">
        <v>113.68300000000001</v>
      </c>
      <c r="EF51" s="53">
        <v>45.134</v>
      </c>
      <c r="EG51" s="53">
        <v>48.712000000000003</v>
      </c>
      <c r="EH51" s="53">
        <v>57.994999999999997</v>
      </c>
      <c r="EI51" s="53">
        <v>38.628999999999998</v>
      </c>
      <c r="EJ51" s="53">
        <v>234.53</v>
      </c>
      <c r="EK51" s="53">
        <v>187.637</v>
      </c>
      <c r="EL51" s="53">
        <v>52.488999999999997</v>
      </c>
      <c r="EM51" s="53">
        <v>60.848999999999997</v>
      </c>
      <c r="EN51" s="53">
        <v>74.3</v>
      </c>
      <c r="EO51" s="53">
        <v>46.893000000000001</v>
      </c>
      <c r="EP51" s="53">
        <v>209.01</v>
      </c>
      <c r="EQ51" s="53">
        <v>166.37799999999999</v>
      </c>
      <c r="ER51" s="53">
        <v>74.418000000000006</v>
      </c>
      <c r="ES51" s="53">
        <v>74.194999999999993</v>
      </c>
      <c r="ET51" s="53">
        <v>76.796999999999997</v>
      </c>
      <c r="EU51" s="53">
        <v>74.960999999999999</v>
      </c>
      <c r="EV51" s="53">
        <v>385.39600000000002</v>
      </c>
      <c r="EW51" s="53">
        <v>290.12299999999999</v>
      </c>
      <c r="EX51" s="53">
        <v>97.29</v>
      </c>
      <c r="EY51" s="53">
        <v>94.91</v>
      </c>
      <c r="EZ51" s="53">
        <v>97.923000000000002</v>
      </c>
      <c r="FA51" s="53">
        <v>95.272999999999996</v>
      </c>
      <c r="FB51" s="53">
        <v>162.292</v>
      </c>
      <c r="FC51" s="53">
        <v>130.08600000000001</v>
      </c>
      <c r="FD51" s="53">
        <v>62.308999999999997</v>
      </c>
      <c r="FE51" s="53">
        <v>58.075000000000003</v>
      </c>
      <c r="FF51" s="53">
        <v>59.683</v>
      </c>
      <c r="FG51" s="53">
        <v>58.228000000000002</v>
      </c>
      <c r="FH51" s="53">
        <v>309.76900000000001</v>
      </c>
      <c r="FI51" s="53">
        <v>235.386</v>
      </c>
      <c r="FJ51" s="53">
        <v>82.805999999999997</v>
      </c>
      <c r="FK51" s="53">
        <v>74.611999999999995</v>
      </c>
      <c r="FL51" s="53">
        <v>77.968000000000004</v>
      </c>
      <c r="FM51" s="53">
        <v>74.382999999999996</v>
      </c>
      <c r="FN51" s="53">
        <v>46.718000000000004</v>
      </c>
      <c r="FO51" s="53">
        <v>36.292999999999999</v>
      </c>
      <c r="FP51" s="53">
        <v>12.109</v>
      </c>
      <c r="FQ51" s="53">
        <v>16.12</v>
      </c>
      <c r="FR51" s="53">
        <v>17.114999999999998</v>
      </c>
      <c r="FS51" s="53">
        <v>16.733000000000001</v>
      </c>
      <c r="FT51" s="53">
        <v>75.626000000000005</v>
      </c>
      <c r="FU51" s="53">
        <v>54.737000000000002</v>
      </c>
      <c r="FV51" s="53">
        <v>14.484</v>
      </c>
      <c r="FW51" s="53">
        <v>20.297999999999998</v>
      </c>
      <c r="FX51" s="53">
        <v>19.954999999999998</v>
      </c>
      <c r="FY51" s="53">
        <v>20.888999999999999</v>
      </c>
      <c r="FZ51" s="53">
        <v>303.209</v>
      </c>
      <c r="GA51" s="53">
        <v>251.93199999999999</v>
      </c>
      <c r="GB51" s="53">
        <v>123.38800000000001</v>
      </c>
      <c r="GC51" s="53">
        <v>114.49299999999999</v>
      </c>
      <c r="GD51" s="53">
        <v>115.196</v>
      </c>
      <c r="GE51" s="53">
        <v>92.765000000000001</v>
      </c>
      <c r="GF51" s="53">
        <v>575.88</v>
      </c>
      <c r="GG51" s="53">
        <v>451.50799999999998</v>
      </c>
      <c r="GH51" s="53">
        <v>156.22999999999999</v>
      </c>
      <c r="GI51" s="53">
        <v>147.529</v>
      </c>
      <c r="GJ51" s="53">
        <v>147.749</v>
      </c>
      <c r="GK51" s="53">
        <v>124.372</v>
      </c>
      <c r="GL51" s="53">
        <v>250.02799999999999</v>
      </c>
      <c r="GM51" s="53">
        <v>207.649</v>
      </c>
      <c r="GN51" s="53">
        <v>105.524</v>
      </c>
      <c r="GO51" s="53">
        <v>94.213999999999999</v>
      </c>
      <c r="GP51" s="53">
        <v>91.703000000000003</v>
      </c>
      <c r="GQ51" s="53">
        <v>77.643000000000001</v>
      </c>
      <c r="GR51" s="53">
        <v>480.03899999999999</v>
      </c>
      <c r="GS51" s="53">
        <v>374.52600000000001</v>
      </c>
      <c r="GT51" s="53">
        <v>134.024</v>
      </c>
      <c r="GU51" s="53">
        <v>123.16</v>
      </c>
      <c r="GV51" s="53">
        <v>117.34099999999999</v>
      </c>
      <c r="GW51" s="53">
        <v>105.514</v>
      </c>
      <c r="GX51" s="53">
        <v>53.180999999999997</v>
      </c>
      <c r="GY51" s="53">
        <v>44.283000000000001</v>
      </c>
      <c r="GZ51" s="53">
        <v>17.864000000000001</v>
      </c>
      <c r="HA51" s="53">
        <v>20.277999999999999</v>
      </c>
      <c r="HB51" s="53">
        <v>23.492999999999999</v>
      </c>
      <c r="HC51" s="53">
        <v>15.122</v>
      </c>
      <c r="HD51" s="53">
        <v>95.840999999999994</v>
      </c>
      <c r="HE51" s="53">
        <v>76.981999999999999</v>
      </c>
      <c r="HF51" s="53">
        <v>22.206</v>
      </c>
      <c r="HG51" s="53">
        <v>24.369</v>
      </c>
      <c r="HH51" s="53">
        <v>30.408000000000001</v>
      </c>
      <c r="HI51" s="53">
        <v>18.859000000000002</v>
      </c>
      <c r="HJ51" s="53">
        <v>63.357999999999997</v>
      </c>
      <c r="HK51" s="53">
        <v>53.445999999999998</v>
      </c>
      <c r="HL51" s="53">
        <v>24.204000000000001</v>
      </c>
      <c r="HM51" s="53">
        <v>22.236999999999998</v>
      </c>
      <c r="HN51" s="53">
        <v>25.524000000000001</v>
      </c>
      <c r="HO51" s="53">
        <v>19.577000000000002</v>
      </c>
      <c r="HP51" s="53">
        <v>120.69499999999999</v>
      </c>
      <c r="HQ51" s="53">
        <v>95.757000000000005</v>
      </c>
      <c r="HR51" s="53">
        <v>31.783000000000001</v>
      </c>
      <c r="HS51" s="53">
        <v>31.050999999999998</v>
      </c>
      <c r="HT51" s="53">
        <v>32.923000000000002</v>
      </c>
      <c r="HU51" s="53">
        <v>24.937999999999999</v>
      </c>
      <c r="HV51" s="53">
        <v>47.02</v>
      </c>
      <c r="HW51" s="53">
        <v>39.756999999999998</v>
      </c>
      <c r="HX51" s="53">
        <v>18.324000000000002</v>
      </c>
      <c r="HY51" s="53">
        <v>17.533999999999999</v>
      </c>
      <c r="HZ51" s="53">
        <v>18.971</v>
      </c>
      <c r="IA51" s="53">
        <v>14.895</v>
      </c>
      <c r="IB51" s="53">
        <v>93.384</v>
      </c>
      <c r="IC51" s="53">
        <v>74.605000000000004</v>
      </c>
      <c r="ID51" s="53">
        <v>24.895</v>
      </c>
      <c r="IE51" s="53">
        <v>24.84</v>
      </c>
      <c r="IF51" s="53">
        <v>24.87</v>
      </c>
      <c r="IG51" s="53">
        <v>18.779</v>
      </c>
      <c r="IH51" s="53">
        <v>16.338000000000001</v>
      </c>
      <c r="II51" s="53">
        <v>13.689</v>
      </c>
      <c r="IJ51" s="53">
        <v>5.8810000000000002</v>
      </c>
      <c r="IK51" s="53">
        <v>4.7030000000000003</v>
      </c>
      <c r="IL51" s="53">
        <v>6.5529999999999999</v>
      </c>
      <c r="IM51" s="53">
        <v>4.6820000000000004</v>
      </c>
      <c r="IN51" s="53">
        <v>27.311</v>
      </c>
      <c r="IO51" s="53">
        <v>21.152000000000001</v>
      </c>
      <c r="IP51" s="53">
        <v>6.8879999999999999</v>
      </c>
      <c r="IQ51" s="53">
        <v>6.2110000000000003</v>
      </c>
    </row>
    <row r="52" spans="1:251">
      <c r="A52" s="10">
        <v>41061</v>
      </c>
      <c r="B52" s="53">
        <v>2971.248</v>
      </c>
      <c r="C52" s="53">
        <v>2406.7600000000002</v>
      </c>
      <c r="D52" s="53">
        <v>1135.069</v>
      </c>
      <c r="E52" s="53">
        <v>1078.9860000000001</v>
      </c>
      <c r="F52" s="53">
        <v>1075.701</v>
      </c>
      <c r="G52" s="53">
        <v>1003.385</v>
      </c>
      <c r="H52" s="53">
        <v>5589.4080000000004</v>
      </c>
      <c r="I52" s="53">
        <v>4293.3220000000001</v>
      </c>
      <c r="J52" s="53">
        <v>1492.76</v>
      </c>
      <c r="K52" s="53">
        <v>1418.1489999999999</v>
      </c>
      <c r="L52" s="53">
        <v>1382.413</v>
      </c>
      <c r="M52" s="53">
        <v>1296.086</v>
      </c>
      <c r="N52" s="53">
        <v>2352.4389999999999</v>
      </c>
      <c r="O52" s="53">
        <v>1921.5260000000001</v>
      </c>
      <c r="P52" s="53">
        <v>963.93299999999999</v>
      </c>
      <c r="Q52" s="53">
        <v>864.60199999999998</v>
      </c>
      <c r="R52" s="53">
        <v>821.46299999999997</v>
      </c>
      <c r="S52" s="53">
        <v>790.15200000000004</v>
      </c>
      <c r="T52" s="53">
        <v>4530.8180000000002</v>
      </c>
      <c r="U52" s="53">
        <v>3499.9549999999999</v>
      </c>
      <c r="V52" s="53">
        <v>1281.6869999999999</v>
      </c>
      <c r="W52" s="53">
        <v>1149.633</v>
      </c>
      <c r="X52" s="53">
        <v>1068.634</v>
      </c>
      <c r="Y52" s="53">
        <v>1030.8630000000001</v>
      </c>
      <c r="Z52" s="53">
        <v>618.80799999999999</v>
      </c>
      <c r="AA52" s="53">
        <v>485.23399999999998</v>
      </c>
      <c r="AB52" s="53">
        <v>171.136</v>
      </c>
      <c r="AC52" s="53">
        <v>214.38399999999999</v>
      </c>
      <c r="AD52" s="53">
        <v>254.23699999999999</v>
      </c>
      <c r="AE52" s="53">
        <v>213.232</v>
      </c>
      <c r="AF52" s="53">
        <v>1058.5899999999999</v>
      </c>
      <c r="AG52" s="53">
        <v>793.36699999999996</v>
      </c>
      <c r="AH52" s="53">
        <v>211.07300000000001</v>
      </c>
      <c r="AI52" s="53">
        <v>268.51600000000002</v>
      </c>
      <c r="AJ52" s="53">
        <v>313.779</v>
      </c>
      <c r="AK52" s="53">
        <v>265.22300000000001</v>
      </c>
      <c r="AL52" s="53">
        <v>962.92100000000005</v>
      </c>
      <c r="AM52" s="53">
        <v>771.54899999999998</v>
      </c>
      <c r="AN52" s="53">
        <v>361.54899999999998</v>
      </c>
      <c r="AO52" s="53">
        <v>350.89299999999997</v>
      </c>
      <c r="AP52" s="53">
        <v>347.84699999999998</v>
      </c>
      <c r="AQ52" s="53">
        <v>330.46800000000002</v>
      </c>
      <c r="AR52" s="53">
        <v>1818.212</v>
      </c>
      <c r="AS52" s="53">
        <v>1378.569</v>
      </c>
      <c r="AT52" s="53">
        <v>481.06799999999998</v>
      </c>
      <c r="AU52" s="53">
        <v>455.37700000000001</v>
      </c>
      <c r="AV52" s="53">
        <v>442.12400000000002</v>
      </c>
      <c r="AW52" s="53">
        <v>439.64299999999997</v>
      </c>
      <c r="AX52" s="53">
        <v>765.95699999999999</v>
      </c>
      <c r="AY52" s="53">
        <v>617.99</v>
      </c>
      <c r="AZ52" s="53">
        <v>302.62799999999999</v>
      </c>
      <c r="BA52" s="53">
        <v>282.85000000000002</v>
      </c>
      <c r="BB52" s="53">
        <v>266.81299999999999</v>
      </c>
      <c r="BC52" s="53">
        <v>260.315</v>
      </c>
      <c r="BD52" s="53">
        <v>1471.9179999999999</v>
      </c>
      <c r="BE52" s="53">
        <v>1123.2</v>
      </c>
      <c r="BF52" s="53">
        <v>406.66</v>
      </c>
      <c r="BG52" s="53">
        <v>371.98899999999998</v>
      </c>
      <c r="BH52" s="53">
        <v>344.55099999999999</v>
      </c>
      <c r="BI52" s="53">
        <v>348.71699999999998</v>
      </c>
      <c r="BJ52" s="53">
        <v>196.96299999999999</v>
      </c>
      <c r="BK52" s="53">
        <v>153.56</v>
      </c>
      <c r="BL52" s="53">
        <v>58.920999999999999</v>
      </c>
      <c r="BM52" s="53">
        <v>68.043999999999997</v>
      </c>
      <c r="BN52" s="53">
        <v>81.034000000000006</v>
      </c>
      <c r="BO52" s="53">
        <v>70.153000000000006</v>
      </c>
      <c r="BP52" s="53">
        <v>346.29500000000002</v>
      </c>
      <c r="BQ52" s="53">
        <v>255.369</v>
      </c>
      <c r="BR52" s="53">
        <v>74.408000000000001</v>
      </c>
      <c r="BS52" s="53">
        <v>83.388000000000005</v>
      </c>
      <c r="BT52" s="53">
        <v>97.572999999999993</v>
      </c>
      <c r="BU52" s="53">
        <v>90.926000000000002</v>
      </c>
      <c r="BV52" s="53">
        <v>736.74400000000003</v>
      </c>
      <c r="BW52" s="53">
        <v>585.18499999999995</v>
      </c>
      <c r="BX52" s="53">
        <v>277.64100000000002</v>
      </c>
      <c r="BY52" s="53">
        <v>254.34299999999999</v>
      </c>
      <c r="BZ52" s="53">
        <v>253.85400000000001</v>
      </c>
      <c r="CA52" s="53">
        <v>265.14499999999998</v>
      </c>
      <c r="CB52" s="53">
        <v>1380.3920000000001</v>
      </c>
      <c r="CC52" s="53">
        <v>1034.7349999999999</v>
      </c>
      <c r="CD52" s="53">
        <v>362.26299999999998</v>
      </c>
      <c r="CE52" s="53">
        <v>341.55799999999999</v>
      </c>
      <c r="CF52" s="53">
        <v>330.91399999999999</v>
      </c>
      <c r="CG52" s="53">
        <v>345.65699999999998</v>
      </c>
      <c r="CH52" s="53">
        <v>593.42499999999995</v>
      </c>
      <c r="CI52" s="53">
        <v>478.36799999999999</v>
      </c>
      <c r="CJ52" s="53">
        <v>245.37700000000001</v>
      </c>
      <c r="CK52" s="53">
        <v>207.74</v>
      </c>
      <c r="CL52" s="53">
        <v>196.46</v>
      </c>
      <c r="CM52" s="53">
        <v>208.74700000000001</v>
      </c>
      <c r="CN52" s="53">
        <v>1142.867</v>
      </c>
      <c r="CO52" s="53">
        <v>867.10400000000004</v>
      </c>
      <c r="CP52" s="53">
        <v>323.07799999999997</v>
      </c>
      <c r="CQ52" s="53">
        <v>282.93799999999999</v>
      </c>
      <c r="CR52" s="53">
        <v>261.08699999999999</v>
      </c>
      <c r="CS52" s="53">
        <v>275.76400000000001</v>
      </c>
      <c r="CT52" s="53">
        <v>143.31899999999999</v>
      </c>
      <c r="CU52" s="53">
        <v>106.81699999999999</v>
      </c>
      <c r="CV52" s="53">
        <v>32.264000000000003</v>
      </c>
      <c r="CW52" s="53">
        <v>46.601999999999997</v>
      </c>
      <c r="CX52" s="53">
        <v>57.395000000000003</v>
      </c>
      <c r="CY52" s="53">
        <v>56.398000000000003</v>
      </c>
      <c r="CZ52" s="53">
        <v>237.52500000000001</v>
      </c>
      <c r="DA52" s="53">
        <v>167.631</v>
      </c>
      <c r="DB52" s="53">
        <v>39.185000000000002</v>
      </c>
      <c r="DC52" s="53">
        <v>58.62</v>
      </c>
      <c r="DD52" s="53">
        <v>69.826999999999998</v>
      </c>
      <c r="DE52" s="53">
        <v>69.894000000000005</v>
      </c>
      <c r="DF52" s="53">
        <v>594.10400000000004</v>
      </c>
      <c r="DG52" s="53">
        <v>498.63600000000002</v>
      </c>
      <c r="DH52" s="53">
        <v>231.53800000000001</v>
      </c>
      <c r="DI52" s="53">
        <v>225.33099999999999</v>
      </c>
      <c r="DJ52" s="53">
        <v>227.696</v>
      </c>
      <c r="DK52" s="53">
        <v>187.08199999999999</v>
      </c>
      <c r="DL52" s="53">
        <v>1137.0550000000001</v>
      </c>
      <c r="DM52" s="53">
        <v>906.12099999999998</v>
      </c>
      <c r="DN52" s="53">
        <v>311.90600000000001</v>
      </c>
      <c r="DO52" s="53">
        <v>300.65800000000002</v>
      </c>
      <c r="DP52" s="53">
        <v>293.55700000000002</v>
      </c>
      <c r="DQ52" s="53">
        <v>230.934</v>
      </c>
      <c r="DR52" s="53">
        <v>460.04199999999997</v>
      </c>
      <c r="DS52" s="53">
        <v>388.31</v>
      </c>
      <c r="DT52" s="53">
        <v>193.56100000000001</v>
      </c>
      <c r="DU52" s="53">
        <v>174.714</v>
      </c>
      <c r="DV52" s="53">
        <v>168.76300000000001</v>
      </c>
      <c r="DW52" s="53">
        <v>147.732</v>
      </c>
      <c r="DX52" s="53">
        <v>905.21900000000005</v>
      </c>
      <c r="DY52" s="53">
        <v>720.26400000000001</v>
      </c>
      <c r="DZ52" s="53">
        <v>264.548</v>
      </c>
      <c r="EA52" s="53">
        <v>235.92500000000001</v>
      </c>
      <c r="EB52" s="53">
        <v>219.791</v>
      </c>
      <c r="EC52" s="53">
        <v>184.95500000000001</v>
      </c>
      <c r="ED52" s="53">
        <v>134.06200000000001</v>
      </c>
      <c r="EE52" s="53">
        <v>110.32599999999999</v>
      </c>
      <c r="EF52" s="53">
        <v>37.976999999999997</v>
      </c>
      <c r="EG52" s="53">
        <v>50.616999999999997</v>
      </c>
      <c r="EH52" s="53">
        <v>58.932000000000002</v>
      </c>
      <c r="EI52" s="53">
        <v>39.35</v>
      </c>
      <c r="EJ52" s="53">
        <v>231.83600000000001</v>
      </c>
      <c r="EK52" s="53">
        <v>185.857</v>
      </c>
      <c r="EL52" s="53">
        <v>47.357999999999997</v>
      </c>
      <c r="EM52" s="53">
        <v>64.733000000000004</v>
      </c>
      <c r="EN52" s="53">
        <v>73.766000000000005</v>
      </c>
      <c r="EO52" s="53">
        <v>45.978999999999999</v>
      </c>
      <c r="EP52" s="53">
        <v>212.11699999999999</v>
      </c>
      <c r="EQ52" s="53">
        <v>167.71899999999999</v>
      </c>
      <c r="ER52" s="53">
        <v>77.13</v>
      </c>
      <c r="ES52" s="53">
        <v>75.441999999999993</v>
      </c>
      <c r="ET52" s="53">
        <v>74.918999999999997</v>
      </c>
      <c r="EU52" s="53">
        <v>75.281999999999996</v>
      </c>
      <c r="EV52" s="53">
        <v>391.98899999999998</v>
      </c>
      <c r="EW52" s="53">
        <v>293.43099999999998</v>
      </c>
      <c r="EX52" s="53">
        <v>99.483999999999995</v>
      </c>
      <c r="EY52" s="53">
        <v>96.426000000000002</v>
      </c>
      <c r="EZ52" s="53">
        <v>97.521000000000001</v>
      </c>
      <c r="FA52" s="53">
        <v>98.558000000000007</v>
      </c>
      <c r="FB52" s="53">
        <v>165.11799999999999</v>
      </c>
      <c r="FC52" s="53">
        <v>131.36699999999999</v>
      </c>
      <c r="FD52" s="53">
        <v>64.774000000000001</v>
      </c>
      <c r="FE52" s="53">
        <v>60.718000000000004</v>
      </c>
      <c r="FF52" s="53">
        <v>56.353999999999999</v>
      </c>
      <c r="FG52" s="53">
        <v>58.433999999999997</v>
      </c>
      <c r="FH52" s="53">
        <v>313.30200000000002</v>
      </c>
      <c r="FI52" s="53">
        <v>235.517</v>
      </c>
      <c r="FJ52" s="53">
        <v>83.754000000000005</v>
      </c>
      <c r="FK52" s="53">
        <v>77.546999999999997</v>
      </c>
      <c r="FL52" s="53">
        <v>74.215000000000003</v>
      </c>
      <c r="FM52" s="53">
        <v>77.786000000000001</v>
      </c>
      <c r="FN52" s="53">
        <v>46.997999999999998</v>
      </c>
      <c r="FO52" s="53">
        <v>36.351999999999997</v>
      </c>
      <c r="FP52" s="53">
        <v>12.356</v>
      </c>
      <c r="FQ52" s="53">
        <v>14.724</v>
      </c>
      <c r="FR52" s="53">
        <v>18.565999999999999</v>
      </c>
      <c r="FS52" s="53">
        <v>16.847999999999999</v>
      </c>
      <c r="FT52" s="53">
        <v>78.686999999999998</v>
      </c>
      <c r="FU52" s="53">
        <v>57.914000000000001</v>
      </c>
      <c r="FV52" s="53">
        <v>15.73</v>
      </c>
      <c r="FW52" s="53">
        <v>18.879000000000001</v>
      </c>
      <c r="FX52" s="53">
        <v>23.306000000000001</v>
      </c>
      <c r="FY52" s="53">
        <v>20.771999999999998</v>
      </c>
      <c r="FZ52" s="53">
        <v>319.25799999999998</v>
      </c>
      <c r="GA52" s="53">
        <v>261.46699999999998</v>
      </c>
      <c r="GB52" s="53">
        <v>128.16800000000001</v>
      </c>
      <c r="GC52" s="53">
        <v>118.803</v>
      </c>
      <c r="GD52" s="53">
        <v>116.538</v>
      </c>
      <c r="GE52" s="53">
        <v>98.668000000000006</v>
      </c>
      <c r="GF52" s="53">
        <v>587.70299999999997</v>
      </c>
      <c r="GG52" s="53">
        <v>464.375</v>
      </c>
      <c r="GH52" s="53">
        <v>162.291</v>
      </c>
      <c r="GI52" s="53">
        <v>153.25299999999999</v>
      </c>
      <c r="GJ52" s="53">
        <v>148.83099999999999</v>
      </c>
      <c r="GK52" s="53">
        <v>123.328</v>
      </c>
      <c r="GL52" s="53">
        <v>256.93</v>
      </c>
      <c r="GM52" s="53">
        <v>211.13499999999999</v>
      </c>
      <c r="GN52" s="53">
        <v>108.792</v>
      </c>
      <c r="GO52" s="53">
        <v>97.524000000000001</v>
      </c>
      <c r="GP52" s="53">
        <v>91.596000000000004</v>
      </c>
      <c r="GQ52" s="53">
        <v>80.200999999999993</v>
      </c>
      <c r="GR52" s="53">
        <v>484.22</v>
      </c>
      <c r="GS52" s="53">
        <v>383.51499999999999</v>
      </c>
      <c r="GT52" s="53">
        <v>140.113</v>
      </c>
      <c r="GU52" s="53">
        <v>127.989</v>
      </c>
      <c r="GV52" s="53">
        <v>115.413</v>
      </c>
      <c r="GW52" s="53">
        <v>100.705</v>
      </c>
      <c r="GX52" s="53">
        <v>62.328000000000003</v>
      </c>
      <c r="GY52" s="53">
        <v>50.332000000000001</v>
      </c>
      <c r="GZ52" s="53">
        <v>19.376000000000001</v>
      </c>
      <c r="HA52" s="53">
        <v>21.279</v>
      </c>
      <c r="HB52" s="53">
        <v>24.942</v>
      </c>
      <c r="HC52" s="53">
        <v>18.466000000000001</v>
      </c>
      <c r="HD52" s="53">
        <v>103.48399999999999</v>
      </c>
      <c r="HE52" s="53">
        <v>80.86</v>
      </c>
      <c r="HF52" s="53">
        <v>22.178000000000001</v>
      </c>
      <c r="HG52" s="53">
        <v>25.263999999999999</v>
      </c>
      <c r="HH52" s="53">
        <v>33.417999999999999</v>
      </c>
      <c r="HI52" s="53">
        <v>22.623000000000001</v>
      </c>
      <c r="HJ52" s="53">
        <v>65.296000000000006</v>
      </c>
      <c r="HK52" s="53">
        <v>53.697000000000003</v>
      </c>
      <c r="HL52" s="53">
        <v>25.109000000000002</v>
      </c>
      <c r="HM52" s="53">
        <v>23.367000000000001</v>
      </c>
      <c r="HN52" s="53">
        <v>25.053999999999998</v>
      </c>
      <c r="HO52" s="53">
        <v>21.201000000000001</v>
      </c>
      <c r="HP52" s="53">
        <v>122.029</v>
      </c>
      <c r="HQ52" s="53">
        <v>94.811000000000007</v>
      </c>
      <c r="HR52" s="53">
        <v>31.631</v>
      </c>
      <c r="HS52" s="53">
        <v>30.946999999999999</v>
      </c>
      <c r="HT52" s="53">
        <v>32.232999999999997</v>
      </c>
      <c r="HU52" s="53">
        <v>27.218</v>
      </c>
      <c r="HV52" s="53">
        <v>48.561999999999998</v>
      </c>
      <c r="HW52" s="53">
        <v>40.228999999999999</v>
      </c>
      <c r="HX52" s="53">
        <v>19.844999999999999</v>
      </c>
      <c r="HY52" s="53">
        <v>17.238</v>
      </c>
      <c r="HZ52" s="53">
        <v>18.510999999999999</v>
      </c>
      <c r="IA52" s="53">
        <v>16.041</v>
      </c>
      <c r="IB52" s="53">
        <v>92.878</v>
      </c>
      <c r="IC52" s="53">
        <v>72.516999999999996</v>
      </c>
      <c r="ID52" s="53">
        <v>25.262</v>
      </c>
      <c r="IE52" s="53">
        <v>22.835000000000001</v>
      </c>
      <c r="IF52" s="53">
        <v>24.419</v>
      </c>
      <c r="IG52" s="53">
        <v>20.361000000000001</v>
      </c>
      <c r="IH52" s="53">
        <v>16.734000000000002</v>
      </c>
      <c r="II52" s="53">
        <v>13.468</v>
      </c>
      <c r="IJ52" s="53">
        <v>5.2640000000000002</v>
      </c>
      <c r="IK52" s="53">
        <v>6.1289999999999996</v>
      </c>
      <c r="IL52" s="53">
        <v>6.5430000000000001</v>
      </c>
      <c r="IM52" s="53">
        <v>5.1609999999999996</v>
      </c>
      <c r="IN52" s="53">
        <v>29.151</v>
      </c>
      <c r="IO52" s="53">
        <v>22.294</v>
      </c>
      <c r="IP52" s="53">
        <v>6.3689999999999998</v>
      </c>
      <c r="IQ52" s="53">
        <v>8.1120000000000001</v>
      </c>
    </row>
    <row r="53" spans="1:251">
      <c r="A53" s="10">
        <v>41426</v>
      </c>
      <c r="B53" s="53">
        <v>3000.8490000000002</v>
      </c>
      <c r="C53" s="53">
        <v>2447.002</v>
      </c>
      <c r="D53" s="53">
        <v>1155.1020000000001</v>
      </c>
      <c r="E53" s="53">
        <v>1109.654</v>
      </c>
      <c r="F53" s="53">
        <v>1070.922</v>
      </c>
      <c r="G53" s="53">
        <v>1007.018</v>
      </c>
      <c r="H53" s="53">
        <v>5675.6030000000001</v>
      </c>
      <c r="I53" s="53">
        <v>4363.8339999999998</v>
      </c>
      <c r="J53" s="53">
        <v>1520.068</v>
      </c>
      <c r="K53" s="53">
        <v>1456.26</v>
      </c>
      <c r="L53" s="53">
        <v>1387.5060000000001</v>
      </c>
      <c r="M53" s="53">
        <v>1311.769</v>
      </c>
      <c r="N53" s="53">
        <v>2382.6840000000002</v>
      </c>
      <c r="O53" s="53">
        <v>1953.914</v>
      </c>
      <c r="P53" s="53">
        <v>978.14200000000005</v>
      </c>
      <c r="Q53" s="53">
        <v>881.77</v>
      </c>
      <c r="R53" s="53">
        <v>821.27800000000002</v>
      </c>
      <c r="S53" s="53">
        <v>805.45</v>
      </c>
      <c r="T53" s="53">
        <v>4606.1109999999999</v>
      </c>
      <c r="U53" s="53">
        <v>3535.5219999999999</v>
      </c>
      <c r="V53" s="53">
        <v>1298.8969999999999</v>
      </c>
      <c r="W53" s="53">
        <v>1165.1569999999999</v>
      </c>
      <c r="X53" s="53">
        <v>1071.4680000000001</v>
      </c>
      <c r="Y53" s="53">
        <v>1070.5889999999999</v>
      </c>
      <c r="Z53" s="53">
        <v>618.16399999999999</v>
      </c>
      <c r="AA53" s="53">
        <v>493.08699999999999</v>
      </c>
      <c r="AB53" s="53">
        <v>176.96</v>
      </c>
      <c r="AC53" s="53">
        <v>227.88399999999999</v>
      </c>
      <c r="AD53" s="53">
        <v>249.643</v>
      </c>
      <c r="AE53" s="53">
        <v>201.56700000000001</v>
      </c>
      <c r="AF53" s="53">
        <v>1069.491</v>
      </c>
      <c r="AG53" s="53">
        <v>828.31200000000001</v>
      </c>
      <c r="AH53" s="53">
        <v>221.17099999999999</v>
      </c>
      <c r="AI53" s="53">
        <v>291.10199999999998</v>
      </c>
      <c r="AJ53" s="53">
        <v>316.03800000000001</v>
      </c>
      <c r="AK53" s="53">
        <v>241.18</v>
      </c>
      <c r="AL53" s="53">
        <v>961.74800000000005</v>
      </c>
      <c r="AM53" s="53">
        <v>781.07100000000003</v>
      </c>
      <c r="AN53" s="53">
        <v>372.56599999999997</v>
      </c>
      <c r="AO53" s="53">
        <v>357.834</v>
      </c>
      <c r="AP53" s="53">
        <v>338.76</v>
      </c>
      <c r="AQ53" s="53">
        <v>332.47</v>
      </c>
      <c r="AR53" s="53">
        <v>1831.423</v>
      </c>
      <c r="AS53" s="53">
        <v>1396.1780000000001</v>
      </c>
      <c r="AT53" s="53">
        <v>488.00599999999997</v>
      </c>
      <c r="AU53" s="53">
        <v>465.09199999999998</v>
      </c>
      <c r="AV53" s="53">
        <v>443.08</v>
      </c>
      <c r="AW53" s="53">
        <v>435.245</v>
      </c>
      <c r="AX53" s="53">
        <v>757.91600000000005</v>
      </c>
      <c r="AY53" s="53">
        <v>625.13400000000001</v>
      </c>
      <c r="AZ53" s="53">
        <v>319.63900000000001</v>
      </c>
      <c r="BA53" s="53">
        <v>284.57299999999998</v>
      </c>
      <c r="BB53" s="53">
        <v>256.42500000000001</v>
      </c>
      <c r="BC53" s="53">
        <v>255.61600000000001</v>
      </c>
      <c r="BD53" s="53">
        <v>1473.961</v>
      </c>
      <c r="BE53" s="53">
        <v>1129.9880000000001</v>
      </c>
      <c r="BF53" s="53">
        <v>419.74700000000001</v>
      </c>
      <c r="BG53" s="53">
        <v>373.05399999999997</v>
      </c>
      <c r="BH53" s="53">
        <v>337.18700000000001</v>
      </c>
      <c r="BI53" s="53">
        <v>343.97300000000001</v>
      </c>
      <c r="BJ53" s="53">
        <v>203.83199999999999</v>
      </c>
      <c r="BK53" s="53">
        <v>155.93700000000001</v>
      </c>
      <c r="BL53" s="53">
        <v>52.926000000000002</v>
      </c>
      <c r="BM53" s="53">
        <v>73.260999999999996</v>
      </c>
      <c r="BN53" s="53">
        <v>82.334999999999994</v>
      </c>
      <c r="BO53" s="53">
        <v>76.853999999999999</v>
      </c>
      <c r="BP53" s="53">
        <v>357.46100000000001</v>
      </c>
      <c r="BQ53" s="53">
        <v>266.19</v>
      </c>
      <c r="BR53" s="53">
        <v>68.259</v>
      </c>
      <c r="BS53" s="53">
        <v>92.037999999999997</v>
      </c>
      <c r="BT53" s="53">
        <v>105.893</v>
      </c>
      <c r="BU53" s="53">
        <v>91.271000000000001</v>
      </c>
      <c r="BV53" s="53">
        <v>757.48900000000003</v>
      </c>
      <c r="BW53" s="53">
        <v>598.56100000000004</v>
      </c>
      <c r="BX53" s="53">
        <v>283.69299999999998</v>
      </c>
      <c r="BY53" s="53">
        <v>269.637</v>
      </c>
      <c r="BZ53" s="53">
        <v>261.20100000000002</v>
      </c>
      <c r="CA53" s="53">
        <v>275.27300000000002</v>
      </c>
      <c r="CB53" s="53">
        <v>1427.847</v>
      </c>
      <c r="CC53" s="53">
        <v>1058.932</v>
      </c>
      <c r="CD53" s="53">
        <v>372.62099999999998</v>
      </c>
      <c r="CE53" s="53">
        <v>352.29700000000003</v>
      </c>
      <c r="CF53" s="53">
        <v>334.01400000000001</v>
      </c>
      <c r="CG53" s="53">
        <v>368.91500000000002</v>
      </c>
      <c r="CH53" s="53">
        <v>615.84900000000005</v>
      </c>
      <c r="CI53" s="53">
        <v>493.71300000000002</v>
      </c>
      <c r="CJ53" s="53">
        <v>247.91399999999999</v>
      </c>
      <c r="CK53" s="53">
        <v>222.56700000000001</v>
      </c>
      <c r="CL53" s="53">
        <v>205.46600000000001</v>
      </c>
      <c r="CM53" s="53">
        <v>221.01300000000001</v>
      </c>
      <c r="CN53" s="53">
        <v>1188.306</v>
      </c>
      <c r="CO53" s="53">
        <v>885.24199999999996</v>
      </c>
      <c r="CP53" s="53">
        <v>331.24799999999999</v>
      </c>
      <c r="CQ53" s="53">
        <v>290.24900000000002</v>
      </c>
      <c r="CR53" s="53">
        <v>263.745</v>
      </c>
      <c r="CS53" s="53">
        <v>303.06400000000002</v>
      </c>
      <c r="CT53" s="53">
        <v>141.63900000000001</v>
      </c>
      <c r="CU53" s="53">
        <v>104.848</v>
      </c>
      <c r="CV53" s="53">
        <v>35.777999999999999</v>
      </c>
      <c r="CW53" s="53">
        <v>47.07</v>
      </c>
      <c r="CX53" s="53">
        <v>55.734999999999999</v>
      </c>
      <c r="CY53" s="53">
        <v>54.26</v>
      </c>
      <c r="CZ53" s="53">
        <v>239.541</v>
      </c>
      <c r="DA53" s="53">
        <v>173.69</v>
      </c>
      <c r="DB53" s="53">
        <v>41.372999999999998</v>
      </c>
      <c r="DC53" s="53">
        <v>62.048000000000002</v>
      </c>
      <c r="DD53" s="53">
        <v>70.269000000000005</v>
      </c>
      <c r="DE53" s="53">
        <v>65.850999999999999</v>
      </c>
      <c r="DF53" s="53">
        <v>601.55200000000002</v>
      </c>
      <c r="DG53" s="53">
        <v>507.55599999999998</v>
      </c>
      <c r="DH53" s="53">
        <v>234.60499999999999</v>
      </c>
      <c r="DI53" s="53">
        <v>228.40100000000001</v>
      </c>
      <c r="DJ53" s="53">
        <v>224.60599999999999</v>
      </c>
      <c r="DK53" s="53">
        <v>181.97800000000001</v>
      </c>
      <c r="DL53" s="53">
        <v>1144.22</v>
      </c>
      <c r="DM53" s="53">
        <v>917.83299999999997</v>
      </c>
      <c r="DN53" s="53">
        <v>314.22399999999999</v>
      </c>
      <c r="DO53" s="53">
        <v>308.846</v>
      </c>
      <c r="DP53" s="53">
        <v>294.76299999999998</v>
      </c>
      <c r="DQ53" s="53">
        <v>226.387</v>
      </c>
      <c r="DR53" s="53">
        <v>470.73099999999999</v>
      </c>
      <c r="DS53" s="53">
        <v>392.54899999999998</v>
      </c>
      <c r="DT53" s="53">
        <v>187.52500000000001</v>
      </c>
      <c r="DU53" s="53">
        <v>175.08699999999999</v>
      </c>
      <c r="DV53" s="53">
        <v>169.19</v>
      </c>
      <c r="DW53" s="53">
        <v>150.898</v>
      </c>
      <c r="DX53" s="53">
        <v>911.71299999999997</v>
      </c>
      <c r="DY53" s="53">
        <v>721.74099999999999</v>
      </c>
      <c r="DZ53" s="53">
        <v>254.02600000000001</v>
      </c>
      <c r="EA53" s="53">
        <v>241.43600000000001</v>
      </c>
      <c r="EB53" s="53">
        <v>226.279</v>
      </c>
      <c r="EC53" s="53">
        <v>189.97200000000001</v>
      </c>
      <c r="ED53" s="53">
        <v>130.822</v>
      </c>
      <c r="EE53" s="53">
        <v>115.00700000000001</v>
      </c>
      <c r="EF53" s="53">
        <v>47.079000000000001</v>
      </c>
      <c r="EG53" s="53">
        <v>53.314</v>
      </c>
      <c r="EH53" s="53">
        <v>55.415999999999997</v>
      </c>
      <c r="EI53" s="53">
        <v>31.079000000000001</v>
      </c>
      <c r="EJ53" s="53">
        <v>232.50700000000001</v>
      </c>
      <c r="EK53" s="53">
        <v>196.09200000000001</v>
      </c>
      <c r="EL53" s="53">
        <v>60.198999999999998</v>
      </c>
      <c r="EM53" s="53">
        <v>67.409000000000006</v>
      </c>
      <c r="EN53" s="53">
        <v>68.483999999999995</v>
      </c>
      <c r="EO53" s="53">
        <v>36.414999999999999</v>
      </c>
      <c r="EP53" s="53">
        <v>207.98500000000001</v>
      </c>
      <c r="EQ53" s="53">
        <v>169.08799999999999</v>
      </c>
      <c r="ER53" s="53">
        <v>79.003</v>
      </c>
      <c r="ES53" s="53">
        <v>77.203999999999994</v>
      </c>
      <c r="ET53" s="53">
        <v>74.665999999999997</v>
      </c>
      <c r="EU53" s="53">
        <v>69.275999999999996</v>
      </c>
      <c r="EV53" s="53">
        <v>390.709</v>
      </c>
      <c r="EW53" s="53">
        <v>296.27</v>
      </c>
      <c r="EX53" s="53">
        <v>100.982</v>
      </c>
      <c r="EY53" s="53">
        <v>98.251999999999995</v>
      </c>
      <c r="EZ53" s="53">
        <v>97.036000000000001</v>
      </c>
      <c r="FA53" s="53">
        <v>94.438999999999993</v>
      </c>
      <c r="FB53" s="53">
        <v>164.26900000000001</v>
      </c>
      <c r="FC53" s="53">
        <v>131.96100000000001</v>
      </c>
      <c r="FD53" s="53">
        <v>66.721000000000004</v>
      </c>
      <c r="FE53" s="53">
        <v>59.253999999999998</v>
      </c>
      <c r="FF53" s="53">
        <v>56.838000000000001</v>
      </c>
      <c r="FG53" s="53">
        <v>56.847000000000001</v>
      </c>
      <c r="FH53" s="53">
        <v>313.97699999999998</v>
      </c>
      <c r="FI53" s="53">
        <v>235.83600000000001</v>
      </c>
      <c r="FJ53" s="53">
        <v>86.388000000000005</v>
      </c>
      <c r="FK53" s="53">
        <v>75.563000000000002</v>
      </c>
      <c r="FL53" s="53">
        <v>73.885999999999996</v>
      </c>
      <c r="FM53" s="53">
        <v>78.141000000000005</v>
      </c>
      <c r="FN53" s="53">
        <v>43.716000000000001</v>
      </c>
      <c r="FO53" s="53">
        <v>37.125999999999998</v>
      </c>
      <c r="FP53" s="53">
        <v>12.282</v>
      </c>
      <c r="FQ53" s="53">
        <v>17.95</v>
      </c>
      <c r="FR53" s="53">
        <v>17.827999999999999</v>
      </c>
      <c r="FS53" s="53">
        <v>12.429</v>
      </c>
      <c r="FT53" s="53">
        <v>76.731999999999999</v>
      </c>
      <c r="FU53" s="53">
        <v>60.433999999999997</v>
      </c>
      <c r="FV53" s="53">
        <v>14.593999999999999</v>
      </c>
      <c r="FW53" s="53">
        <v>22.689</v>
      </c>
      <c r="FX53" s="53">
        <v>23.15</v>
      </c>
      <c r="FY53" s="53">
        <v>16.297999999999998</v>
      </c>
      <c r="FZ53" s="53">
        <v>324.31700000000001</v>
      </c>
      <c r="GA53" s="53">
        <v>268.45400000000001</v>
      </c>
      <c r="GB53" s="53">
        <v>127.34399999999999</v>
      </c>
      <c r="GC53" s="53">
        <v>121.416</v>
      </c>
      <c r="GD53" s="53">
        <v>117.676</v>
      </c>
      <c r="GE53" s="53">
        <v>99.682000000000002</v>
      </c>
      <c r="GF53" s="53">
        <v>602.96600000000001</v>
      </c>
      <c r="GG53" s="53">
        <v>476.81200000000001</v>
      </c>
      <c r="GH53" s="53">
        <v>167.56100000000001</v>
      </c>
      <c r="GI53" s="53">
        <v>159.6</v>
      </c>
      <c r="GJ53" s="53">
        <v>149.65100000000001</v>
      </c>
      <c r="GK53" s="53">
        <v>126.154</v>
      </c>
      <c r="GL53" s="53">
        <v>259.14499999999998</v>
      </c>
      <c r="GM53" s="53">
        <v>214.28899999999999</v>
      </c>
      <c r="GN53" s="53">
        <v>108.423</v>
      </c>
      <c r="GO53" s="53">
        <v>96.72</v>
      </c>
      <c r="GP53" s="53">
        <v>91.042000000000002</v>
      </c>
      <c r="GQ53" s="53">
        <v>83.378</v>
      </c>
      <c r="GR53" s="53">
        <v>494.21199999999999</v>
      </c>
      <c r="GS53" s="53">
        <v>386.18700000000001</v>
      </c>
      <c r="GT53" s="53">
        <v>143.142</v>
      </c>
      <c r="GU53" s="53">
        <v>127.196</v>
      </c>
      <c r="GV53" s="53">
        <v>115.849</v>
      </c>
      <c r="GW53" s="53">
        <v>108.02500000000001</v>
      </c>
      <c r="GX53" s="53">
        <v>65.171999999999997</v>
      </c>
      <c r="GY53" s="53">
        <v>54.164000000000001</v>
      </c>
      <c r="GZ53" s="53">
        <v>18.920999999999999</v>
      </c>
      <c r="HA53" s="53">
        <v>24.696000000000002</v>
      </c>
      <c r="HB53" s="53">
        <v>26.634</v>
      </c>
      <c r="HC53" s="53">
        <v>16.303999999999998</v>
      </c>
      <c r="HD53" s="53">
        <v>108.754</v>
      </c>
      <c r="HE53" s="53">
        <v>90.625</v>
      </c>
      <c r="HF53" s="53">
        <v>24.419</v>
      </c>
      <c r="HG53" s="53">
        <v>32.404000000000003</v>
      </c>
      <c r="HH53" s="53">
        <v>33.802</v>
      </c>
      <c r="HI53" s="53">
        <v>18.129000000000001</v>
      </c>
      <c r="HJ53" s="53">
        <v>65.47</v>
      </c>
      <c r="HK53" s="53">
        <v>53.237000000000002</v>
      </c>
      <c r="HL53" s="53">
        <v>23.59</v>
      </c>
      <c r="HM53" s="53">
        <v>24.239000000000001</v>
      </c>
      <c r="HN53" s="53">
        <v>24.652000000000001</v>
      </c>
      <c r="HO53" s="53">
        <v>21.963000000000001</v>
      </c>
      <c r="HP53" s="53">
        <v>121.90600000000001</v>
      </c>
      <c r="HQ53" s="53">
        <v>94.391999999999996</v>
      </c>
      <c r="HR53" s="53">
        <v>31.274000000000001</v>
      </c>
      <c r="HS53" s="53">
        <v>31.512</v>
      </c>
      <c r="HT53" s="53">
        <v>31.606000000000002</v>
      </c>
      <c r="HU53" s="53">
        <v>27.513999999999999</v>
      </c>
      <c r="HV53" s="53">
        <v>47.984999999999999</v>
      </c>
      <c r="HW53" s="53">
        <v>39.533999999999999</v>
      </c>
      <c r="HX53" s="53">
        <v>18.074999999999999</v>
      </c>
      <c r="HY53" s="53">
        <v>18.428000000000001</v>
      </c>
      <c r="HZ53" s="53">
        <v>18.413</v>
      </c>
      <c r="IA53" s="53">
        <v>16.135000000000002</v>
      </c>
      <c r="IB53" s="53">
        <v>92.438000000000002</v>
      </c>
      <c r="IC53" s="53">
        <v>72.162999999999997</v>
      </c>
      <c r="ID53" s="53">
        <v>24.620999999999999</v>
      </c>
      <c r="IE53" s="53">
        <v>24.24</v>
      </c>
      <c r="IF53" s="53">
        <v>23.303000000000001</v>
      </c>
      <c r="IG53" s="53">
        <v>20.274999999999999</v>
      </c>
      <c r="IH53" s="53">
        <v>17.484999999999999</v>
      </c>
      <c r="II53" s="53">
        <v>13.702999999999999</v>
      </c>
      <c r="IJ53" s="53">
        <v>5.5149999999999997</v>
      </c>
      <c r="IK53" s="53">
        <v>5.8109999999999999</v>
      </c>
      <c r="IL53" s="53">
        <v>6.2389999999999999</v>
      </c>
      <c r="IM53" s="53">
        <v>5.8280000000000003</v>
      </c>
      <c r="IN53" s="53">
        <v>29.468</v>
      </c>
      <c r="IO53" s="53">
        <v>22.228999999999999</v>
      </c>
      <c r="IP53" s="53">
        <v>6.6529999999999996</v>
      </c>
      <c r="IQ53" s="53">
        <v>7.2720000000000002</v>
      </c>
    </row>
    <row r="54" spans="1:251">
      <c r="A54" s="10">
        <v>41791</v>
      </c>
      <c r="B54" s="53">
        <v>3054.1239999999998</v>
      </c>
      <c r="C54" s="53">
        <v>2485.8679999999999</v>
      </c>
      <c r="D54" s="53">
        <v>1184.4010000000001</v>
      </c>
      <c r="E54" s="53">
        <v>1140.4659999999999</v>
      </c>
      <c r="F54" s="53">
        <v>1073.0709999999999</v>
      </c>
      <c r="G54" s="53">
        <v>1012.942</v>
      </c>
      <c r="H54" s="53">
        <v>5742.3140000000003</v>
      </c>
      <c r="I54" s="53">
        <v>4428.25</v>
      </c>
      <c r="J54" s="53">
        <v>1539.2439999999999</v>
      </c>
      <c r="K54" s="53">
        <v>1495.364</v>
      </c>
      <c r="L54" s="53">
        <v>1393.6420000000001</v>
      </c>
      <c r="M54" s="53">
        <v>1314.0640000000001</v>
      </c>
      <c r="N54" s="53">
        <v>2422.8409999999999</v>
      </c>
      <c r="O54" s="53">
        <v>1996.2090000000001</v>
      </c>
      <c r="P54" s="53">
        <v>1014.7430000000001</v>
      </c>
      <c r="Q54" s="53">
        <v>910.90599999999995</v>
      </c>
      <c r="R54" s="53">
        <v>832.26</v>
      </c>
      <c r="S54" s="53">
        <v>797.47500000000002</v>
      </c>
      <c r="T54" s="53">
        <v>4678.8109999999997</v>
      </c>
      <c r="U54" s="53">
        <v>3630.1669999999999</v>
      </c>
      <c r="V54" s="53">
        <v>1342.732</v>
      </c>
      <c r="W54" s="53">
        <v>1201.097</v>
      </c>
      <c r="X54" s="53">
        <v>1086.338</v>
      </c>
      <c r="Y54" s="53">
        <v>1048.644</v>
      </c>
      <c r="Z54" s="53">
        <v>631.28300000000002</v>
      </c>
      <c r="AA54" s="53">
        <v>489.65899999999999</v>
      </c>
      <c r="AB54" s="53">
        <v>169.65799999999999</v>
      </c>
      <c r="AC54" s="53">
        <v>229.56</v>
      </c>
      <c r="AD54" s="53">
        <v>240.81100000000001</v>
      </c>
      <c r="AE54" s="53">
        <v>215.46700000000001</v>
      </c>
      <c r="AF54" s="53">
        <v>1063.5029999999999</v>
      </c>
      <c r="AG54" s="53">
        <v>798.08299999999997</v>
      </c>
      <c r="AH54" s="53">
        <v>196.512</v>
      </c>
      <c r="AI54" s="53">
        <v>294.267</v>
      </c>
      <c r="AJ54" s="53">
        <v>307.30399999999997</v>
      </c>
      <c r="AK54" s="53">
        <v>265.42</v>
      </c>
      <c r="AL54" s="53">
        <v>975.44600000000003</v>
      </c>
      <c r="AM54" s="53">
        <v>793.26099999999997</v>
      </c>
      <c r="AN54" s="53">
        <v>382.72</v>
      </c>
      <c r="AO54" s="53">
        <v>371.04</v>
      </c>
      <c r="AP54" s="53">
        <v>346.64299999999997</v>
      </c>
      <c r="AQ54" s="53">
        <v>332.548</v>
      </c>
      <c r="AR54" s="53">
        <v>1846.1679999999999</v>
      </c>
      <c r="AS54" s="53">
        <v>1411.9449999999999</v>
      </c>
      <c r="AT54" s="53">
        <v>491.49400000000003</v>
      </c>
      <c r="AU54" s="53">
        <v>476.572</v>
      </c>
      <c r="AV54" s="53">
        <v>443.87900000000002</v>
      </c>
      <c r="AW54" s="53">
        <v>434.22300000000001</v>
      </c>
      <c r="AX54" s="53">
        <v>772.51300000000003</v>
      </c>
      <c r="AY54" s="53">
        <v>634.83600000000001</v>
      </c>
      <c r="AZ54" s="53">
        <v>332.19400000000002</v>
      </c>
      <c r="BA54" s="53">
        <v>297.73500000000001</v>
      </c>
      <c r="BB54" s="53">
        <v>268.08499999999998</v>
      </c>
      <c r="BC54" s="53">
        <v>261.90800000000002</v>
      </c>
      <c r="BD54" s="53">
        <v>1503.2809999999999</v>
      </c>
      <c r="BE54" s="53">
        <v>1157.2080000000001</v>
      </c>
      <c r="BF54" s="53">
        <v>431.87700000000001</v>
      </c>
      <c r="BG54" s="53">
        <v>383.95499999999998</v>
      </c>
      <c r="BH54" s="53">
        <v>341.37599999999998</v>
      </c>
      <c r="BI54" s="53">
        <v>346.07299999999998</v>
      </c>
      <c r="BJ54" s="53">
        <v>202.93299999999999</v>
      </c>
      <c r="BK54" s="53">
        <v>158.42500000000001</v>
      </c>
      <c r="BL54" s="53">
        <v>50.526000000000003</v>
      </c>
      <c r="BM54" s="53">
        <v>73.305999999999997</v>
      </c>
      <c r="BN54" s="53">
        <v>78.558000000000007</v>
      </c>
      <c r="BO54" s="53">
        <v>70.64</v>
      </c>
      <c r="BP54" s="53">
        <v>342.887</v>
      </c>
      <c r="BQ54" s="53">
        <v>254.73699999999999</v>
      </c>
      <c r="BR54" s="53">
        <v>59.616999999999997</v>
      </c>
      <c r="BS54" s="53">
        <v>92.617000000000004</v>
      </c>
      <c r="BT54" s="53">
        <v>102.503</v>
      </c>
      <c r="BU54" s="53">
        <v>88.15</v>
      </c>
      <c r="BV54" s="53">
        <v>776.13900000000001</v>
      </c>
      <c r="BW54" s="53">
        <v>613.39700000000005</v>
      </c>
      <c r="BX54" s="53">
        <v>291.327</v>
      </c>
      <c r="BY54" s="53">
        <v>272.584</v>
      </c>
      <c r="BZ54" s="53">
        <v>255.488</v>
      </c>
      <c r="CA54" s="53">
        <v>274.90600000000001</v>
      </c>
      <c r="CB54" s="53">
        <v>1451.7829999999999</v>
      </c>
      <c r="CC54" s="53">
        <v>1082.1859999999999</v>
      </c>
      <c r="CD54" s="53">
        <v>380.96100000000001</v>
      </c>
      <c r="CE54" s="53">
        <v>363.21100000000001</v>
      </c>
      <c r="CF54" s="53">
        <v>338.01400000000001</v>
      </c>
      <c r="CG54" s="53">
        <v>369.59699999999998</v>
      </c>
      <c r="CH54" s="53">
        <v>635.524</v>
      </c>
      <c r="CI54" s="53">
        <v>510.19799999999998</v>
      </c>
      <c r="CJ54" s="53">
        <v>257.48899999999998</v>
      </c>
      <c r="CK54" s="53">
        <v>225.14500000000001</v>
      </c>
      <c r="CL54" s="53">
        <v>203.387</v>
      </c>
      <c r="CM54" s="53">
        <v>220.70099999999999</v>
      </c>
      <c r="CN54" s="53">
        <v>1217.9939999999999</v>
      </c>
      <c r="CO54" s="53">
        <v>916.45699999999999</v>
      </c>
      <c r="CP54" s="53">
        <v>343.339</v>
      </c>
      <c r="CQ54" s="53">
        <v>301.54000000000002</v>
      </c>
      <c r="CR54" s="53">
        <v>271.57799999999997</v>
      </c>
      <c r="CS54" s="53">
        <v>301.53699999999998</v>
      </c>
      <c r="CT54" s="53">
        <v>140.61500000000001</v>
      </c>
      <c r="CU54" s="53">
        <v>103.199</v>
      </c>
      <c r="CV54" s="53">
        <v>33.838000000000001</v>
      </c>
      <c r="CW54" s="53">
        <v>47.439</v>
      </c>
      <c r="CX54" s="53">
        <v>52.101999999999997</v>
      </c>
      <c r="CY54" s="53">
        <v>54.204999999999998</v>
      </c>
      <c r="CZ54" s="53">
        <v>233.78899999999999</v>
      </c>
      <c r="DA54" s="53">
        <v>165.72900000000001</v>
      </c>
      <c r="DB54" s="53">
        <v>37.622</v>
      </c>
      <c r="DC54" s="53">
        <v>61.670999999999999</v>
      </c>
      <c r="DD54" s="53">
        <v>66.436000000000007</v>
      </c>
      <c r="DE54" s="53">
        <v>68.058999999999997</v>
      </c>
      <c r="DF54" s="53">
        <v>614.58199999999999</v>
      </c>
      <c r="DG54" s="53">
        <v>514.04100000000005</v>
      </c>
      <c r="DH54" s="53">
        <v>239.93899999999999</v>
      </c>
      <c r="DI54" s="53">
        <v>238.36199999999999</v>
      </c>
      <c r="DJ54" s="53">
        <v>226.11799999999999</v>
      </c>
      <c r="DK54" s="53">
        <v>186.041</v>
      </c>
      <c r="DL54" s="53">
        <v>1163.682</v>
      </c>
      <c r="DM54" s="53">
        <v>932.66200000000003</v>
      </c>
      <c r="DN54" s="53">
        <v>317.69799999999998</v>
      </c>
      <c r="DO54" s="53">
        <v>317.85599999999999</v>
      </c>
      <c r="DP54" s="53">
        <v>297.108</v>
      </c>
      <c r="DQ54" s="53">
        <v>231.02</v>
      </c>
      <c r="DR54" s="53">
        <v>468.51400000000001</v>
      </c>
      <c r="DS54" s="53">
        <v>398.78399999999999</v>
      </c>
      <c r="DT54" s="53">
        <v>196.12200000000001</v>
      </c>
      <c r="DU54" s="53">
        <v>184.16200000000001</v>
      </c>
      <c r="DV54" s="53">
        <v>172.44800000000001</v>
      </c>
      <c r="DW54" s="53">
        <v>139.24100000000001</v>
      </c>
      <c r="DX54" s="53">
        <v>915.28700000000003</v>
      </c>
      <c r="DY54" s="53">
        <v>739.54100000000005</v>
      </c>
      <c r="DZ54" s="53">
        <v>265.13</v>
      </c>
      <c r="EA54" s="53">
        <v>244.53399999999999</v>
      </c>
      <c r="EB54" s="53">
        <v>229.87700000000001</v>
      </c>
      <c r="EC54" s="53">
        <v>175.74600000000001</v>
      </c>
      <c r="ED54" s="53">
        <v>146.06899999999999</v>
      </c>
      <c r="EE54" s="53">
        <v>115.25700000000001</v>
      </c>
      <c r="EF54" s="53">
        <v>43.817</v>
      </c>
      <c r="EG54" s="53">
        <v>54.2</v>
      </c>
      <c r="EH54" s="53">
        <v>53.67</v>
      </c>
      <c r="EI54" s="53">
        <v>46.798999999999999</v>
      </c>
      <c r="EJ54" s="53">
        <v>248.39500000000001</v>
      </c>
      <c r="EK54" s="53">
        <v>193.12100000000001</v>
      </c>
      <c r="EL54" s="53">
        <v>52.567999999999998</v>
      </c>
      <c r="EM54" s="53">
        <v>73.322000000000003</v>
      </c>
      <c r="EN54" s="53">
        <v>67.230999999999995</v>
      </c>
      <c r="EO54" s="53">
        <v>55.274000000000001</v>
      </c>
      <c r="EP54" s="53">
        <v>211.583</v>
      </c>
      <c r="EQ54" s="53">
        <v>170.554</v>
      </c>
      <c r="ER54" s="53">
        <v>78.34</v>
      </c>
      <c r="ES54" s="53">
        <v>75.477999999999994</v>
      </c>
      <c r="ET54" s="53">
        <v>75.972999999999999</v>
      </c>
      <c r="EU54" s="53">
        <v>70.150999999999996</v>
      </c>
      <c r="EV54" s="53">
        <v>392.279</v>
      </c>
      <c r="EW54" s="53">
        <v>299.05799999999999</v>
      </c>
      <c r="EX54" s="53">
        <v>101.96299999999999</v>
      </c>
      <c r="EY54" s="53">
        <v>100.29900000000001</v>
      </c>
      <c r="EZ54" s="53">
        <v>96.796000000000006</v>
      </c>
      <c r="FA54" s="53">
        <v>93.221000000000004</v>
      </c>
      <c r="FB54" s="53">
        <v>165.19</v>
      </c>
      <c r="FC54" s="53">
        <v>134.423</v>
      </c>
      <c r="FD54" s="53">
        <v>66.292000000000002</v>
      </c>
      <c r="FE54" s="53">
        <v>58.02</v>
      </c>
      <c r="FF54" s="53">
        <v>58.411999999999999</v>
      </c>
      <c r="FG54" s="53">
        <v>55.658999999999999</v>
      </c>
      <c r="FH54" s="53">
        <v>315.72699999999998</v>
      </c>
      <c r="FI54" s="53">
        <v>242.07300000000001</v>
      </c>
      <c r="FJ54" s="53">
        <v>88.3</v>
      </c>
      <c r="FK54" s="53">
        <v>78.896000000000001</v>
      </c>
      <c r="FL54" s="53">
        <v>74.876999999999995</v>
      </c>
      <c r="FM54" s="53">
        <v>73.653999999999996</v>
      </c>
      <c r="FN54" s="53">
        <v>46.393000000000001</v>
      </c>
      <c r="FO54" s="53">
        <v>36.131999999999998</v>
      </c>
      <c r="FP54" s="53">
        <v>12.048</v>
      </c>
      <c r="FQ54" s="53">
        <v>17.457999999999998</v>
      </c>
      <c r="FR54" s="53">
        <v>17.561</v>
      </c>
      <c r="FS54" s="53">
        <v>14.492000000000001</v>
      </c>
      <c r="FT54" s="53">
        <v>76.552999999999997</v>
      </c>
      <c r="FU54" s="53">
        <v>56.984999999999999</v>
      </c>
      <c r="FV54" s="53">
        <v>13.663</v>
      </c>
      <c r="FW54" s="53">
        <v>21.402999999999999</v>
      </c>
      <c r="FX54" s="53">
        <v>21.919</v>
      </c>
      <c r="FY54" s="53">
        <v>19.568000000000001</v>
      </c>
      <c r="FZ54" s="53">
        <v>327.53300000000002</v>
      </c>
      <c r="GA54" s="53">
        <v>271.42500000000001</v>
      </c>
      <c r="GB54" s="53">
        <v>133.36000000000001</v>
      </c>
      <c r="GC54" s="53">
        <v>126.86</v>
      </c>
      <c r="GD54" s="53">
        <v>115.681</v>
      </c>
      <c r="GE54" s="53">
        <v>101.956</v>
      </c>
      <c r="GF54" s="53">
        <v>610.71900000000005</v>
      </c>
      <c r="GG54" s="53">
        <v>483.91300000000001</v>
      </c>
      <c r="GH54" s="53">
        <v>170.422</v>
      </c>
      <c r="GI54" s="53">
        <v>163.69</v>
      </c>
      <c r="GJ54" s="53">
        <v>149.80099999999999</v>
      </c>
      <c r="GK54" s="53">
        <v>126.806</v>
      </c>
      <c r="GL54" s="53">
        <v>266.23700000000002</v>
      </c>
      <c r="GM54" s="53">
        <v>221.71799999999999</v>
      </c>
      <c r="GN54" s="53">
        <v>114.736</v>
      </c>
      <c r="GO54" s="53">
        <v>103.023</v>
      </c>
      <c r="GP54" s="53">
        <v>89.784999999999997</v>
      </c>
      <c r="GQ54" s="53">
        <v>82.856999999999999</v>
      </c>
      <c r="GR54" s="53">
        <v>508.18</v>
      </c>
      <c r="GS54" s="53">
        <v>402.637</v>
      </c>
      <c r="GT54" s="53">
        <v>150.29300000000001</v>
      </c>
      <c r="GU54" s="53">
        <v>135.072</v>
      </c>
      <c r="GV54" s="53">
        <v>117.27200000000001</v>
      </c>
      <c r="GW54" s="53">
        <v>105.542</v>
      </c>
      <c r="GX54" s="53">
        <v>61.295999999999999</v>
      </c>
      <c r="GY54" s="53">
        <v>49.707000000000001</v>
      </c>
      <c r="GZ54" s="53">
        <v>18.623999999999999</v>
      </c>
      <c r="HA54" s="53">
        <v>23.837</v>
      </c>
      <c r="HB54" s="53">
        <v>25.896000000000001</v>
      </c>
      <c r="HC54" s="53">
        <v>19.099</v>
      </c>
      <c r="HD54" s="53">
        <v>102.54</v>
      </c>
      <c r="HE54" s="53">
        <v>81.275999999999996</v>
      </c>
      <c r="HF54" s="53">
        <v>20.129000000000001</v>
      </c>
      <c r="HG54" s="53">
        <v>28.617999999999999</v>
      </c>
      <c r="HH54" s="53">
        <v>32.529000000000003</v>
      </c>
      <c r="HI54" s="53">
        <v>21.263999999999999</v>
      </c>
      <c r="HJ54" s="53">
        <v>65.841999999999999</v>
      </c>
      <c r="HK54" s="53">
        <v>53.012</v>
      </c>
      <c r="HL54" s="53">
        <v>23.428999999999998</v>
      </c>
      <c r="HM54" s="53">
        <v>24.899000000000001</v>
      </c>
      <c r="HN54" s="53">
        <v>24.1</v>
      </c>
      <c r="HO54" s="53">
        <v>22.007999999999999</v>
      </c>
      <c r="HP54" s="53">
        <v>120.83199999999999</v>
      </c>
      <c r="HQ54" s="53">
        <v>93.766000000000005</v>
      </c>
      <c r="HR54" s="53">
        <v>30.713999999999999</v>
      </c>
      <c r="HS54" s="53">
        <v>32.152999999999999</v>
      </c>
      <c r="HT54" s="53">
        <v>30.899000000000001</v>
      </c>
      <c r="HU54" s="53">
        <v>27.065999999999999</v>
      </c>
      <c r="HV54" s="53">
        <v>48.283000000000001</v>
      </c>
      <c r="HW54" s="53">
        <v>39.066000000000003</v>
      </c>
      <c r="HX54" s="53">
        <v>17.765000000000001</v>
      </c>
      <c r="HY54" s="53">
        <v>17.481000000000002</v>
      </c>
      <c r="HZ54" s="53">
        <v>17.510000000000002</v>
      </c>
      <c r="IA54" s="53">
        <v>16.524000000000001</v>
      </c>
      <c r="IB54" s="53">
        <v>90.046000000000006</v>
      </c>
      <c r="IC54" s="53">
        <v>70.019000000000005</v>
      </c>
      <c r="ID54" s="53">
        <v>23.885999999999999</v>
      </c>
      <c r="IE54" s="53">
        <v>23.710999999999999</v>
      </c>
      <c r="IF54" s="53">
        <v>22.422999999999998</v>
      </c>
      <c r="IG54" s="53">
        <v>20.027000000000001</v>
      </c>
      <c r="IH54" s="53">
        <v>17.559000000000001</v>
      </c>
      <c r="II54" s="53">
        <v>13.946999999999999</v>
      </c>
      <c r="IJ54" s="53">
        <v>5.6639999999999997</v>
      </c>
      <c r="IK54" s="53">
        <v>7.4180000000000001</v>
      </c>
      <c r="IL54" s="53">
        <v>6.5910000000000002</v>
      </c>
      <c r="IM54" s="53">
        <v>5.484</v>
      </c>
      <c r="IN54" s="53">
        <v>30.786000000000001</v>
      </c>
      <c r="IO54" s="53">
        <v>23.747</v>
      </c>
      <c r="IP54" s="53">
        <v>6.8280000000000003</v>
      </c>
      <c r="IQ54" s="53">
        <v>8.4420000000000002</v>
      </c>
    </row>
    <row r="55" spans="1:251">
      <c r="A55" s="10">
        <v>42156</v>
      </c>
      <c r="B55" s="53">
        <v>3119.4920000000002</v>
      </c>
      <c r="C55" s="53">
        <v>2525.9850000000001</v>
      </c>
      <c r="D55" s="53">
        <v>1200.6780000000001</v>
      </c>
      <c r="E55" s="53">
        <v>1173.076</v>
      </c>
      <c r="F55" s="53">
        <v>1084.846</v>
      </c>
      <c r="G55" s="53">
        <v>1033.7819999999999</v>
      </c>
      <c r="H55" s="53">
        <v>5820.5129999999999</v>
      </c>
      <c r="I55" s="53">
        <v>4487.473</v>
      </c>
      <c r="J55" s="53">
        <v>1550.2560000000001</v>
      </c>
      <c r="K55" s="53">
        <v>1534.2360000000001</v>
      </c>
      <c r="L55" s="53">
        <v>1402.981</v>
      </c>
      <c r="M55" s="53">
        <v>1333.04</v>
      </c>
      <c r="N55" s="53">
        <v>2467.4879999999998</v>
      </c>
      <c r="O55" s="53">
        <v>2016.788</v>
      </c>
      <c r="P55" s="53">
        <v>1015.428</v>
      </c>
      <c r="Q55" s="53">
        <v>933.32600000000002</v>
      </c>
      <c r="R55" s="53">
        <v>829.32100000000003</v>
      </c>
      <c r="S55" s="53">
        <v>805.48400000000004</v>
      </c>
      <c r="T55" s="53">
        <v>4688.83</v>
      </c>
      <c r="U55" s="53">
        <v>3634.1280000000002</v>
      </c>
      <c r="V55" s="53">
        <v>1322.761</v>
      </c>
      <c r="W55" s="53">
        <v>1239.934</v>
      </c>
      <c r="X55" s="53">
        <v>1071.432</v>
      </c>
      <c r="Y55" s="53">
        <v>1054.702</v>
      </c>
      <c r="Z55" s="53">
        <v>652.005</v>
      </c>
      <c r="AA55" s="53">
        <v>509.197</v>
      </c>
      <c r="AB55" s="53">
        <v>185.25</v>
      </c>
      <c r="AC55" s="53">
        <v>239.75</v>
      </c>
      <c r="AD55" s="53">
        <v>255.52500000000001</v>
      </c>
      <c r="AE55" s="53">
        <v>228.298</v>
      </c>
      <c r="AF55" s="53">
        <v>1131.683</v>
      </c>
      <c r="AG55" s="53">
        <v>853.34500000000003</v>
      </c>
      <c r="AH55" s="53">
        <v>227.495</v>
      </c>
      <c r="AI55" s="53">
        <v>294.30200000000002</v>
      </c>
      <c r="AJ55" s="53">
        <v>331.54899999999998</v>
      </c>
      <c r="AK55" s="53">
        <v>278.33699999999999</v>
      </c>
      <c r="AL55" s="53">
        <v>1009.829</v>
      </c>
      <c r="AM55" s="53">
        <v>804.67499999999995</v>
      </c>
      <c r="AN55" s="53">
        <v>384.38299999999998</v>
      </c>
      <c r="AO55" s="53">
        <v>372.74799999999999</v>
      </c>
      <c r="AP55" s="53">
        <v>342.21100000000001</v>
      </c>
      <c r="AQ55" s="53">
        <v>348.09500000000003</v>
      </c>
      <c r="AR55" s="53">
        <v>1880.9649999999999</v>
      </c>
      <c r="AS55" s="53">
        <v>1430.049</v>
      </c>
      <c r="AT55" s="53">
        <v>494.55799999999999</v>
      </c>
      <c r="AU55" s="53">
        <v>488.755</v>
      </c>
      <c r="AV55" s="53">
        <v>446.73599999999999</v>
      </c>
      <c r="AW55" s="53">
        <v>450.916</v>
      </c>
      <c r="AX55" s="53">
        <v>796.07100000000003</v>
      </c>
      <c r="AY55" s="53">
        <v>639.35299999999995</v>
      </c>
      <c r="AZ55" s="53">
        <v>317.43799999999999</v>
      </c>
      <c r="BA55" s="53">
        <v>297.142</v>
      </c>
      <c r="BB55" s="53">
        <v>268.43099999999998</v>
      </c>
      <c r="BC55" s="53">
        <v>272.642</v>
      </c>
      <c r="BD55" s="53">
        <v>1518.8109999999999</v>
      </c>
      <c r="BE55" s="53">
        <v>1155.914</v>
      </c>
      <c r="BF55" s="53">
        <v>411.005</v>
      </c>
      <c r="BG55" s="53">
        <v>395.16399999999999</v>
      </c>
      <c r="BH55" s="53">
        <v>349.74400000000003</v>
      </c>
      <c r="BI55" s="53">
        <v>362.89699999999999</v>
      </c>
      <c r="BJ55" s="53">
        <v>213.75800000000001</v>
      </c>
      <c r="BK55" s="53">
        <v>165.322</v>
      </c>
      <c r="BL55" s="53">
        <v>66.944000000000003</v>
      </c>
      <c r="BM55" s="53">
        <v>75.605999999999995</v>
      </c>
      <c r="BN55" s="53">
        <v>73.78</v>
      </c>
      <c r="BO55" s="53">
        <v>75.453000000000003</v>
      </c>
      <c r="BP55" s="53">
        <v>362.15300000000002</v>
      </c>
      <c r="BQ55" s="53">
        <v>274.13499999999999</v>
      </c>
      <c r="BR55" s="53">
        <v>83.552999999999997</v>
      </c>
      <c r="BS55" s="53">
        <v>93.590999999999994</v>
      </c>
      <c r="BT55" s="53">
        <v>96.992000000000004</v>
      </c>
      <c r="BU55" s="53">
        <v>88.018000000000001</v>
      </c>
      <c r="BV55" s="53">
        <v>791.55200000000002</v>
      </c>
      <c r="BW55" s="53">
        <v>626.97400000000005</v>
      </c>
      <c r="BX55" s="53">
        <v>302.5</v>
      </c>
      <c r="BY55" s="53">
        <v>291.29199999999997</v>
      </c>
      <c r="BZ55" s="53">
        <v>271.45400000000001</v>
      </c>
      <c r="CA55" s="53">
        <v>280.495</v>
      </c>
      <c r="CB55" s="53">
        <v>1477.0630000000001</v>
      </c>
      <c r="CC55" s="53">
        <v>1106.44</v>
      </c>
      <c r="CD55" s="53">
        <v>388.27199999999999</v>
      </c>
      <c r="CE55" s="53">
        <v>375.77100000000002</v>
      </c>
      <c r="CF55" s="53">
        <v>342.39699999999999</v>
      </c>
      <c r="CG55" s="53">
        <v>370.62299999999999</v>
      </c>
      <c r="CH55" s="53">
        <v>630.524</v>
      </c>
      <c r="CI55" s="53">
        <v>509.863</v>
      </c>
      <c r="CJ55" s="53">
        <v>263.85700000000003</v>
      </c>
      <c r="CK55" s="53">
        <v>238.38300000000001</v>
      </c>
      <c r="CL55" s="53">
        <v>206.89</v>
      </c>
      <c r="CM55" s="53">
        <v>212.762</v>
      </c>
      <c r="CN55" s="53">
        <v>1195.54</v>
      </c>
      <c r="CO55" s="53">
        <v>914.75800000000004</v>
      </c>
      <c r="CP55" s="53">
        <v>343.065</v>
      </c>
      <c r="CQ55" s="53">
        <v>311.53699999999998</v>
      </c>
      <c r="CR55" s="53">
        <v>260.15499999999997</v>
      </c>
      <c r="CS55" s="53">
        <v>280.78199999999998</v>
      </c>
      <c r="CT55" s="53">
        <v>161.02799999999999</v>
      </c>
      <c r="CU55" s="53">
        <v>117.111</v>
      </c>
      <c r="CV55" s="53">
        <v>38.643999999999998</v>
      </c>
      <c r="CW55" s="53">
        <v>52.908999999999999</v>
      </c>
      <c r="CX55" s="53">
        <v>64.564999999999998</v>
      </c>
      <c r="CY55" s="53">
        <v>67.731999999999999</v>
      </c>
      <c r="CZ55" s="53">
        <v>281.52300000000002</v>
      </c>
      <c r="DA55" s="53">
        <v>191.68199999999999</v>
      </c>
      <c r="DB55" s="53">
        <v>45.207000000000001</v>
      </c>
      <c r="DC55" s="53">
        <v>64.233999999999995</v>
      </c>
      <c r="DD55" s="53">
        <v>82.242000000000004</v>
      </c>
      <c r="DE55" s="53">
        <v>89.840999999999994</v>
      </c>
      <c r="DF55" s="53">
        <v>618.31899999999996</v>
      </c>
      <c r="DG55" s="53">
        <v>521.10400000000004</v>
      </c>
      <c r="DH55" s="53">
        <v>242.39</v>
      </c>
      <c r="DI55" s="53">
        <v>242.72499999999999</v>
      </c>
      <c r="DJ55" s="53">
        <v>222.07</v>
      </c>
      <c r="DK55" s="53">
        <v>185.51400000000001</v>
      </c>
      <c r="DL55" s="53">
        <v>1171.0060000000001</v>
      </c>
      <c r="DM55" s="53">
        <v>940.17899999999997</v>
      </c>
      <c r="DN55" s="53">
        <v>316.62299999999999</v>
      </c>
      <c r="DO55" s="53">
        <v>324.255</v>
      </c>
      <c r="DP55" s="53">
        <v>299.30099999999999</v>
      </c>
      <c r="DQ55" s="53">
        <v>230.827</v>
      </c>
      <c r="DR55" s="53">
        <v>490.63900000000001</v>
      </c>
      <c r="DS55" s="53">
        <v>413.96100000000001</v>
      </c>
      <c r="DT55" s="53">
        <v>202.833</v>
      </c>
      <c r="DU55" s="53">
        <v>186.36199999999999</v>
      </c>
      <c r="DV55" s="53">
        <v>169.67500000000001</v>
      </c>
      <c r="DW55" s="53">
        <v>149.63800000000001</v>
      </c>
      <c r="DX55" s="53">
        <v>942.678</v>
      </c>
      <c r="DY55" s="53">
        <v>751.63300000000004</v>
      </c>
      <c r="DZ55" s="53">
        <v>266.92399999999998</v>
      </c>
      <c r="EA55" s="53">
        <v>255.845</v>
      </c>
      <c r="EB55" s="53">
        <v>228.864</v>
      </c>
      <c r="EC55" s="53">
        <v>191.04499999999999</v>
      </c>
      <c r="ED55" s="53">
        <v>127.681</v>
      </c>
      <c r="EE55" s="53">
        <v>107.143</v>
      </c>
      <c r="EF55" s="53">
        <v>39.557000000000002</v>
      </c>
      <c r="EG55" s="53">
        <v>56.363</v>
      </c>
      <c r="EH55" s="53">
        <v>52.393999999999998</v>
      </c>
      <c r="EI55" s="53">
        <v>35.875999999999998</v>
      </c>
      <c r="EJ55" s="53">
        <v>228.328</v>
      </c>
      <c r="EK55" s="53">
        <v>188.54599999999999</v>
      </c>
      <c r="EL55" s="53">
        <v>49.698999999999998</v>
      </c>
      <c r="EM55" s="53">
        <v>68.41</v>
      </c>
      <c r="EN55" s="53">
        <v>70.436999999999998</v>
      </c>
      <c r="EO55" s="53">
        <v>39.781999999999996</v>
      </c>
      <c r="EP55" s="53">
        <v>213.399</v>
      </c>
      <c r="EQ55" s="53">
        <v>171.65299999999999</v>
      </c>
      <c r="ER55" s="53">
        <v>77.655000000000001</v>
      </c>
      <c r="ES55" s="53">
        <v>79.301000000000002</v>
      </c>
      <c r="ET55" s="53">
        <v>78.05</v>
      </c>
      <c r="EU55" s="53">
        <v>71.489999999999995</v>
      </c>
      <c r="EV55" s="53">
        <v>398.28300000000002</v>
      </c>
      <c r="EW55" s="53">
        <v>301.27999999999997</v>
      </c>
      <c r="EX55" s="53">
        <v>102.28700000000001</v>
      </c>
      <c r="EY55" s="53">
        <v>102.542</v>
      </c>
      <c r="EZ55" s="53">
        <v>96.450999999999993</v>
      </c>
      <c r="FA55" s="53">
        <v>97.003</v>
      </c>
      <c r="FB55" s="53">
        <v>162.71899999999999</v>
      </c>
      <c r="FC55" s="53">
        <v>131.78200000000001</v>
      </c>
      <c r="FD55" s="53">
        <v>65.975999999999999</v>
      </c>
      <c r="FE55" s="53">
        <v>59.576999999999998</v>
      </c>
      <c r="FF55" s="53">
        <v>54.746000000000002</v>
      </c>
      <c r="FG55" s="53">
        <v>52.865000000000002</v>
      </c>
      <c r="FH55" s="53">
        <v>310.93200000000002</v>
      </c>
      <c r="FI55" s="53">
        <v>237.411</v>
      </c>
      <c r="FJ55" s="53">
        <v>88.527000000000001</v>
      </c>
      <c r="FK55" s="53">
        <v>79.415000000000006</v>
      </c>
      <c r="FL55" s="53">
        <v>69.468000000000004</v>
      </c>
      <c r="FM55" s="53">
        <v>73.522000000000006</v>
      </c>
      <c r="FN55" s="53">
        <v>50.68</v>
      </c>
      <c r="FO55" s="53">
        <v>39.869999999999997</v>
      </c>
      <c r="FP55" s="53">
        <v>11.679</v>
      </c>
      <c r="FQ55" s="53">
        <v>19.724</v>
      </c>
      <c r="FR55" s="53">
        <v>23.303000000000001</v>
      </c>
      <c r="FS55" s="53">
        <v>18.625</v>
      </c>
      <c r="FT55" s="53">
        <v>87.35</v>
      </c>
      <c r="FU55" s="53">
        <v>63.869</v>
      </c>
      <c r="FV55" s="53">
        <v>13.76</v>
      </c>
      <c r="FW55" s="53">
        <v>23.126999999999999</v>
      </c>
      <c r="FX55" s="53">
        <v>26.983000000000001</v>
      </c>
      <c r="FY55" s="53">
        <v>23.481000000000002</v>
      </c>
      <c r="FZ55" s="53">
        <v>339.88299999999998</v>
      </c>
      <c r="GA55" s="53">
        <v>277.58199999999999</v>
      </c>
      <c r="GB55" s="53">
        <v>135.577</v>
      </c>
      <c r="GC55" s="53">
        <v>129.84399999999999</v>
      </c>
      <c r="GD55" s="53">
        <v>117.753</v>
      </c>
      <c r="GE55" s="53">
        <v>105.86799999999999</v>
      </c>
      <c r="GF55" s="53">
        <v>620.43299999999999</v>
      </c>
      <c r="GG55" s="53">
        <v>489.77600000000001</v>
      </c>
      <c r="GH55" s="53">
        <v>171.857</v>
      </c>
      <c r="GI55" s="53">
        <v>167.65899999999999</v>
      </c>
      <c r="GJ55" s="53">
        <v>150.26</v>
      </c>
      <c r="GK55" s="53">
        <v>130.65700000000001</v>
      </c>
      <c r="GL55" s="53">
        <v>273.65199999999999</v>
      </c>
      <c r="GM55" s="53">
        <v>224.78399999999999</v>
      </c>
      <c r="GN55" s="53">
        <v>115.879</v>
      </c>
      <c r="GO55" s="53">
        <v>106.917</v>
      </c>
      <c r="GP55" s="53">
        <v>90.259</v>
      </c>
      <c r="GQ55" s="53">
        <v>84.847999999999999</v>
      </c>
      <c r="GR55" s="53">
        <v>502.88</v>
      </c>
      <c r="GS55" s="53">
        <v>397.85399999999998</v>
      </c>
      <c r="GT55" s="53">
        <v>147.334</v>
      </c>
      <c r="GU55" s="53">
        <v>137.56</v>
      </c>
      <c r="GV55" s="53">
        <v>112.96</v>
      </c>
      <c r="GW55" s="53">
        <v>105.026</v>
      </c>
      <c r="GX55" s="53">
        <v>66.231999999999999</v>
      </c>
      <c r="GY55" s="53">
        <v>52.798000000000002</v>
      </c>
      <c r="GZ55" s="53">
        <v>19.699000000000002</v>
      </c>
      <c r="HA55" s="53">
        <v>22.927</v>
      </c>
      <c r="HB55" s="53">
        <v>27.494</v>
      </c>
      <c r="HC55" s="53">
        <v>21.02</v>
      </c>
      <c r="HD55" s="53">
        <v>117.553</v>
      </c>
      <c r="HE55" s="53">
        <v>91.921999999999997</v>
      </c>
      <c r="HF55" s="53">
        <v>24.523</v>
      </c>
      <c r="HG55" s="53">
        <v>30.099</v>
      </c>
      <c r="HH55" s="53">
        <v>37.299999999999997</v>
      </c>
      <c r="HI55" s="53">
        <v>25.631</v>
      </c>
      <c r="HJ55" s="53">
        <v>62.698</v>
      </c>
      <c r="HK55" s="53">
        <v>52.534999999999997</v>
      </c>
      <c r="HL55" s="53">
        <v>23.198</v>
      </c>
      <c r="HM55" s="53">
        <v>25.231999999999999</v>
      </c>
      <c r="HN55" s="53">
        <v>23.870999999999999</v>
      </c>
      <c r="HO55" s="53">
        <v>19.067</v>
      </c>
      <c r="HP55" s="53">
        <v>116.324</v>
      </c>
      <c r="HQ55" s="53">
        <v>93.087000000000003</v>
      </c>
      <c r="HR55" s="53">
        <v>30.196999999999999</v>
      </c>
      <c r="HS55" s="53">
        <v>32.340000000000003</v>
      </c>
      <c r="HT55" s="53">
        <v>30.55</v>
      </c>
      <c r="HU55" s="53">
        <v>23.236999999999998</v>
      </c>
      <c r="HV55" s="53">
        <v>47.076000000000001</v>
      </c>
      <c r="HW55" s="53">
        <v>39.524999999999999</v>
      </c>
      <c r="HX55" s="53">
        <v>18.835999999999999</v>
      </c>
      <c r="HY55" s="53">
        <v>18.440000000000001</v>
      </c>
      <c r="HZ55" s="53">
        <v>17.422000000000001</v>
      </c>
      <c r="IA55" s="53">
        <v>14.507999999999999</v>
      </c>
      <c r="IB55" s="53">
        <v>89.403000000000006</v>
      </c>
      <c r="IC55" s="53">
        <v>71.403999999999996</v>
      </c>
      <c r="ID55" s="53">
        <v>24.847999999999999</v>
      </c>
      <c r="IE55" s="53">
        <v>24.355</v>
      </c>
      <c r="IF55" s="53">
        <v>22.201000000000001</v>
      </c>
      <c r="IG55" s="53">
        <v>17.998999999999999</v>
      </c>
      <c r="IH55" s="53">
        <v>15.622</v>
      </c>
      <c r="II55" s="53">
        <v>13.009</v>
      </c>
      <c r="IJ55" s="53">
        <v>4.3620000000000001</v>
      </c>
      <c r="IK55" s="53">
        <v>6.7919999999999998</v>
      </c>
      <c r="IL55" s="53">
        <v>6.4489999999999998</v>
      </c>
      <c r="IM55" s="53">
        <v>4.5590000000000002</v>
      </c>
      <c r="IN55" s="53">
        <v>26.920999999999999</v>
      </c>
      <c r="IO55" s="53">
        <v>21.683</v>
      </c>
      <c r="IP55" s="53">
        <v>5.3490000000000002</v>
      </c>
      <c r="IQ55" s="53">
        <v>7.9850000000000003</v>
      </c>
    </row>
    <row r="56" spans="1:251">
      <c r="A56" s="10">
        <v>42522</v>
      </c>
      <c r="B56" s="53">
        <v>3158.92</v>
      </c>
      <c r="C56" s="53">
        <v>2562.2220000000002</v>
      </c>
      <c r="D56" s="53">
        <v>1199.068</v>
      </c>
      <c r="E56" s="53">
        <v>1180.386</v>
      </c>
      <c r="F56" s="53">
        <v>1095.923</v>
      </c>
      <c r="G56" s="53">
        <v>1050.874</v>
      </c>
      <c r="H56" s="53">
        <v>5901.53</v>
      </c>
      <c r="I56" s="53">
        <v>4549.76</v>
      </c>
      <c r="J56" s="53">
        <v>1567.3969999999999</v>
      </c>
      <c r="K56" s="53">
        <v>1562.181</v>
      </c>
      <c r="L56" s="53">
        <v>1420.183</v>
      </c>
      <c r="M56" s="53">
        <v>1351.77</v>
      </c>
      <c r="N56" s="53">
        <v>2502.5</v>
      </c>
      <c r="O56" s="53">
        <v>2050.75</v>
      </c>
      <c r="P56" s="53">
        <v>1024.9159999999999</v>
      </c>
      <c r="Q56" s="53">
        <v>939.77300000000002</v>
      </c>
      <c r="R56" s="53">
        <v>841.02099999999996</v>
      </c>
      <c r="S56" s="53">
        <v>822.55799999999999</v>
      </c>
      <c r="T56" s="53">
        <v>4771.0410000000002</v>
      </c>
      <c r="U56" s="53">
        <v>3701.7489999999998</v>
      </c>
      <c r="V56" s="53">
        <v>1343.16</v>
      </c>
      <c r="W56" s="53">
        <v>1255.873</v>
      </c>
      <c r="X56" s="53">
        <v>1102.7159999999999</v>
      </c>
      <c r="Y56" s="53">
        <v>1069.2929999999999</v>
      </c>
      <c r="Z56" s="53">
        <v>656.42</v>
      </c>
      <c r="AA56" s="53">
        <v>511.47199999999998</v>
      </c>
      <c r="AB56" s="53">
        <v>174.15199999999999</v>
      </c>
      <c r="AC56" s="53">
        <v>240.613</v>
      </c>
      <c r="AD56" s="53">
        <v>254.90199999999999</v>
      </c>
      <c r="AE56" s="53">
        <v>228.31700000000001</v>
      </c>
      <c r="AF56" s="53">
        <v>1130.489</v>
      </c>
      <c r="AG56" s="53">
        <v>848.01099999999997</v>
      </c>
      <c r="AH56" s="53">
        <v>224.23699999999999</v>
      </c>
      <c r="AI56" s="53">
        <v>306.30799999999999</v>
      </c>
      <c r="AJ56" s="53">
        <v>317.46699999999998</v>
      </c>
      <c r="AK56" s="53">
        <v>282.47699999999998</v>
      </c>
      <c r="AL56" s="53">
        <v>1018.31</v>
      </c>
      <c r="AM56" s="53">
        <v>816.55</v>
      </c>
      <c r="AN56" s="53">
        <v>384.80099999999999</v>
      </c>
      <c r="AO56" s="53">
        <v>380.68400000000003</v>
      </c>
      <c r="AP56" s="53">
        <v>348.49099999999999</v>
      </c>
      <c r="AQ56" s="53">
        <v>342.988</v>
      </c>
      <c r="AR56" s="53">
        <v>1897.171</v>
      </c>
      <c r="AS56" s="53">
        <v>1450.454</v>
      </c>
      <c r="AT56" s="53">
        <v>500.55799999999999</v>
      </c>
      <c r="AU56" s="53">
        <v>498.02600000000001</v>
      </c>
      <c r="AV56" s="53">
        <v>451.87</v>
      </c>
      <c r="AW56" s="53">
        <v>446.71699999999998</v>
      </c>
      <c r="AX56" s="53">
        <v>813.86599999999999</v>
      </c>
      <c r="AY56" s="53">
        <v>657.99199999999996</v>
      </c>
      <c r="AZ56" s="53">
        <v>331.238</v>
      </c>
      <c r="BA56" s="53">
        <v>306.096</v>
      </c>
      <c r="BB56" s="53">
        <v>269.67899999999997</v>
      </c>
      <c r="BC56" s="53">
        <v>268.55799999999999</v>
      </c>
      <c r="BD56" s="53">
        <v>1543.4079999999999</v>
      </c>
      <c r="BE56" s="53">
        <v>1191.403</v>
      </c>
      <c r="BF56" s="53">
        <v>431.83199999999999</v>
      </c>
      <c r="BG56" s="53">
        <v>403.065</v>
      </c>
      <c r="BH56" s="53">
        <v>356.50599999999997</v>
      </c>
      <c r="BI56" s="53">
        <v>352.005</v>
      </c>
      <c r="BJ56" s="53">
        <v>204.44399999999999</v>
      </c>
      <c r="BK56" s="53">
        <v>158.55799999999999</v>
      </c>
      <c r="BL56" s="53">
        <v>53.563000000000002</v>
      </c>
      <c r="BM56" s="53">
        <v>74.587999999999994</v>
      </c>
      <c r="BN56" s="53">
        <v>78.813000000000002</v>
      </c>
      <c r="BO56" s="53">
        <v>74.430000000000007</v>
      </c>
      <c r="BP56" s="53">
        <v>353.76400000000001</v>
      </c>
      <c r="BQ56" s="53">
        <v>259.05099999999999</v>
      </c>
      <c r="BR56" s="53">
        <v>68.725999999999999</v>
      </c>
      <c r="BS56" s="53">
        <v>94.960999999999999</v>
      </c>
      <c r="BT56" s="53">
        <v>95.364000000000004</v>
      </c>
      <c r="BU56" s="53">
        <v>94.712999999999994</v>
      </c>
      <c r="BV56" s="53">
        <v>812.51</v>
      </c>
      <c r="BW56" s="53">
        <v>645.08199999999999</v>
      </c>
      <c r="BX56" s="53">
        <v>304.51299999999998</v>
      </c>
      <c r="BY56" s="53">
        <v>288.27300000000002</v>
      </c>
      <c r="BZ56" s="53">
        <v>273.63299999999998</v>
      </c>
      <c r="CA56" s="53">
        <v>287.17500000000001</v>
      </c>
      <c r="CB56" s="53">
        <v>1513.271</v>
      </c>
      <c r="CC56" s="53">
        <v>1138.6790000000001</v>
      </c>
      <c r="CD56" s="53">
        <v>400.86599999999999</v>
      </c>
      <c r="CE56" s="53">
        <v>387.00700000000001</v>
      </c>
      <c r="CF56" s="53">
        <v>350.80599999999998</v>
      </c>
      <c r="CG56" s="53">
        <v>374.59199999999998</v>
      </c>
      <c r="CH56" s="53">
        <v>661.62</v>
      </c>
      <c r="CI56" s="53">
        <v>536.54999999999995</v>
      </c>
      <c r="CJ56" s="53">
        <v>271.10399999999998</v>
      </c>
      <c r="CK56" s="53">
        <v>238.10400000000001</v>
      </c>
      <c r="CL56" s="53">
        <v>212.89599999999999</v>
      </c>
      <c r="CM56" s="53">
        <v>227.15700000000001</v>
      </c>
      <c r="CN56" s="53">
        <v>1253.9839999999999</v>
      </c>
      <c r="CO56" s="53">
        <v>956.15800000000002</v>
      </c>
      <c r="CP56" s="53">
        <v>356.14800000000002</v>
      </c>
      <c r="CQ56" s="53">
        <v>324.96699999999998</v>
      </c>
      <c r="CR56" s="53">
        <v>275.04300000000001</v>
      </c>
      <c r="CS56" s="53">
        <v>297.82600000000002</v>
      </c>
      <c r="CT56" s="53">
        <v>150.88999999999999</v>
      </c>
      <c r="CU56" s="53">
        <v>108.53100000000001</v>
      </c>
      <c r="CV56" s="53">
        <v>33.408000000000001</v>
      </c>
      <c r="CW56" s="53">
        <v>50.168999999999997</v>
      </c>
      <c r="CX56" s="53">
        <v>60.737000000000002</v>
      </c>
      <c r="CY56" s="53">
        <v>60.018999999999998</v>
      </c>
      <c r="CZ56" s="53">
        <v>259.286</v>
      </c>
      <c r="DA56" s="53">
        <v>182.52099999999999</v>
      </c>
      <c r="DB56" s="53">
        <v>44.718000000000004</v>
      </c>
      <c r="DC56" s="53">
        <v>62.04</v>
      </c>
      <c r="DD56" s="53">
        <v>75.763000000000005</v>
      </c>
      <c r="DE56" s="53">
        <v>76.765000000000001</v>
      </c>
      <c r="DF56" s="53">
        <v>625.53800000000001</v>
      </c>
      <c r="DG56" s="53">
        <v>522.88400000000001</v>
      </c>
      <c r="DH56" s="53">
        <v>241.363</v>
      </c>
      <c r="DI56" s="53">
        <v>245.054</v>
      </c>
      <c r="DJ56" s="53">
        <v>225.48</v>
      </c>
      <c r="DK56" s="53">
        <v>194.364</v>
      </c>
      <c r="DL56" s="53">
        <v>1181.9870000000001</v>
      </c>
      <c r="DM56" s="53">
        <v>943.30600000000004</v>
      </c>
      <c r="DN56" s="53">
        <v>314.93900000000002</v>
      </c>
      <c r="DO56" s="53">
        <v>327.27999999999997</v>
      </c>
      <c r="DP56" s="53">
        <v>301.08699999999999</v>
      </c>
      <c r="DQ56" s="53">
        <v>238.68199999999999</v>
      </c>
      <c r="DR56" s="53">
        <v>481.90300000000002</v>
      </c>
      <c r="DS56" s="53">
        <v>402.392</v>
      </c>
      <c r="DT56" s="53">
        <v>196.97300000000001</v>
      </c>
      <c r="DU56" s="53">
        <v>185.726</v>
      </c>
      <c r="DV56" s="53">
        <v>170.43299999999999</v>
      </c>
      <c r="DW56" s="53">
        <v>154.488</v>
      </c>
      <c r="DX56" s="53">
        <v>930.99699999999996</v>
      </c>
      <c r="DY56" s="53">
        <v>738.69299999999998</v>
      </c>
      <c r="DZ56" s="53">
        <v>257.98899999999998</v>
      </c>
      <c r="EA56" s="53">
        <v>251.40299999999999</v>
      </c>
      <c r="EB56" s="53">
        <v>229.30099999999999</v>
      </c>
      <c r="EC56" s="53">
        <v>192.304</v>
      </c>
      <c r="ED56" s="53">
        <v>143.63499999999999</v>
      </c>
      <c r="EE56" s="53">
        <v>120.49299999999999</v>
      </c>
      <c r="EF56" s="53">
        <v>44.39</v>
      </c>
      <c r="EG56" s="53">
        <v>59.328000000000003</v>
      </c>
      <c r="EH56" s="53">
        <v>55.046999999999997</v>
      </c>
      <c r="EI56" s="53">
        <v>39.875999999999998</v>
      </c>
      <c r="EJ56" s="53">
        <v>250.99</v>
      </c>
      <c r="EK56" s="53">
        <v>204.613</v>
      </c>
      <c r="EL56" s="53">
        <v>56.948999999999998</v>
      </c>
      <c r="EM56" s="53">
        <v>75.876999999999995</v>
      </c>
      <c r="EN56" s="53">
        <v>71.786000000000001</v>
      </c>
      <c r="EO56" s="53">
        <v>46.377000000000002</v>
      </c>
      <c r="EP56" s="53">
        <v>216.76400000000001</v>
      </c>
      <c r="EQ56" s="53">
        <v>173.01300000000001</v>
      </c>
      <c r="ER56" s="53">
        <v>79.100999999999999</v>
      </c>
      <c r="ES56" s="53">
        <v>78.501999999999995</v>
      </c>
      <c r="ET56" s="53">
        <v>73.798000000000002</v>
      </c>
      <c r="EU56" s="53">
        <v>75.132000000000005</v>
      </c>
      <c r="EV56" s="53">
        <v>401.75700000000001</v>
      </c>
      <c r="EW56" s="53">
        <v>304.24700000000001</v>
      </c>
      <c r="EX56" s="53">
        <v>102.97499999999999</v>
      </c>
      <c r="EY56" s="53">
        <v>104.114</v>
      </c>
      <c r="EZ56" s="53">
        <v>97.158000000000001</v>
      </c>
      <c r="FA56" s="53">
        <v>97.51</v>
      </c>
      <c r="FB56" s="53">
        <v>166.36500000000001</v>
      </c>
      <c r="FC56" s="53">
        <v>135.13800000000001</v>
      </c>
      <c r="FD56" s="53">
        <v>66.509</v>
      </c>
      <c r="FE56" s="53">
        <v>60.601999999999997</v>
      </c>
      <c r="FF56" s="53">
        <v>56.302</v>
      </c>
      <c r="FG56" s="53">
        <v>57.402000000000001</v>
      </c>
      <c r="FH56" s="53">
        <v>316.80500000000001</v>
      </c>
      <c r="FI56" s="53">
        <v>241.738</v>
      </c>
      <c r="FJ56" s="53">
        <v>86.421000000000006</v>
      </c>
      <c r="FK56" s="53">
        <v>81.709000000000003</v>
      </c>
      <c r="FL56" s="53">
        <v>73.606999999999999</v>
      </c>
      <c r="FM56" s="53">
        <v>75.066999999999993</v>
      </c>
      <c r="FN56" s="53">
        <v>50.399000000000001</v>
      </c>
      <c r="FO56" s="53">
        <v>37.875</v>
      </c>
      <c r="FP56" s="53">
        <v>12.590999999999999</v>
      </c>
      <c r="FQ56" s="53">
        <v>17.899000000000001</v>
      </c>
      <c r="FR56" s="53">
        <v>17.495999999999999</v>
      </c>
      <c r="FS56" s="53">
        <v>17.73</v>
      </c>
      <c r="FT56" s="53">
        <v>84.951999999999998</v>
      </c>
      <c r="FU56" s="53">
        <v>62.509</v>
      </c>
      <c r="FV56" s="53">
        <v>16.553999999999998</v>
      </c>
      <c r="FW56" s="53">
        <v>22.405000000000001</v>
      </c>
      <c r="FX56" s="53">
        <v>23.550999999999998</v>
      </c>
      <c r="FY56" s="53">
        <v>22.443000000000001</v>
      </c>
      <c r="FZ56" s="53">
        <v>337.928</v>
      </c>
      <c r="GA56" s="53">
        <v>280.363</v>
      </c>
      <c r="GB56" s="53">
        <v>131.029</v>
      </c>
      <c r="GC56" s="53">
        <v>129.79300000000001</v>
      </c>
      <c r="GD56" s="53">
        <v>121.64400000000001</v>
      </c>
      <c r="GE56" s="53">
        <v>106.998</v>
      </c>
      <c r="GF56" s="53">
        <v>634.60799999999995</v>
      </c>
      <c r="GG56" s="53">
        <v>494.63900000000001</v>
      </c>
      <c r="GH56" s="53">
        <v>172.71299999999999</v>
      </c>
      <c r="GI56" s="53">
        <v>169.96799999999999</v>
      </c>
      <c r="GJ56" s="53">
        <v>151.958</v>
      </c>
      <c r="GK56" s="53">
        <v>139.96899999999999</v>
      </c>
      <c r="GL56" s="53">
        <v>265.78500000000003</v>
      </c>
      <c r="GM56" s="53">
        <v>222.643</v>
      </c>
      <c r="GN56" s="53">
        <v>110.03400000000001</v>
      </c>
      <c r="GO56" s="53">
        <v>104.629</v>
      </c>
      <c r="GP56" s="53">
        <v>93.474999999999994</v>
      </c>
      <c r="GQ56" s="53">
        <v>81.927999999999997</v>
      </c>
      <c r="GR56" s="53">
        <v>513.46799999999996</v>
      </c>
      <c r="GS56" s="53">
        <v>402.06799999999998</v>
      </c>
      <c r="GT56" s="53">
        <v>146.774</v>
      </c>
      <c r="GU56" s="53">
        <v>136.49700000000001</v>
      </c>
      <c r="GV56" s="53">
        <v>118.797</v>
      </c>
      <c r="GW56" s="53">
        <v>111.4</v>
      </c>
      <c r="GX56" s="53">
        <v>72.141999999999996</v>
      </c>
      <c r="GY56" s="53">
        <v>57.72</v>
      </c>
      <c r="GZ56" s="53">
        <v>20.995999999999999</v>
      </c>
      <c r="HA56" s="53">
        <v>25.164000000000001</v>
      </c>
      <c r="HB56" s="53">
        <v>28.17</v>
      </c>
      <c r="HC56" s="53">
        <v>25.07</v>
      </c>
      <c r="HD56" s="53">
        <v>121.139</v>
      </c>
      <c r="HE56" s="53">
        <v>92.570999999999998</v>
      </c>
      <c r="HF56" s="53">
        <v>25.939</v>
      </c>
      <c r="HG56" s="53">
        <v>33.470999999999997</v>
      </c>
      <c r="HH56" s="53">
        <v>33.161000000000001</v>
      </c>
      <c r="HI56" s="53">
        <v>28.568000000000001</v>
      </c>
      <c r="HJ56" s="53">
        <v>63.606999999999999</v>
      </c>
      <c r="HK56" s="53">
        <v>52.503999999999998</v>
      </c>
      <c r="HL56" s="53">
        <v>22.841000000000001</v>
      </c>
      <c r="HM56" s="53">
        <v>24.167000000000002</v>
      </c>
      <c r="HN56" s="53">
        <v>24.648</v>
      </c>
      <c r="HO56" s="53">
        <v>20.242000000000001</v>
      </c>
      <c r="HP56" s="53">
        <v>118.09699999999999</v>
      </c>
      <c r="HQ56" s="53">
        <v>93.07</v>
      </c>
      <c r="HR56" s="53">
        <v>30.033999999999999</v>
      </c>
      <c r="HS56" s="53">
        <v>32.43</v>
      </c>
      <c r="HT56" s="53">
        <v>30.606000000000002</v>
      </c>
      <c r="HU56" s="53">
        <v>25.027000000000001</v>
      </c>
      <c r="HV56" s="53">
        <v>45.064999999999998</v>
      </c>
      <c r="HW56" s="53">
        <v>37.368000000000002</v>
      </c>
      <c r="HX56" s="53">
        <v>17.763000000000002</v>
      </c>
      <c r="HY56" s="53">
        <v>17.192</v>
      </c>
      <c r="HZ56" s="53">
        <v>16.306999999999999</v>
      </c>
      <c r="IA56" s="53">
        <v>13.590999999999999</v>
      </c>
      <c r="IB56" s="53">
        <v>84.320999999999998</v>
      </c>
      <c r="IC56" s="53">
        <v>67.456000000000003</v>
      </c>
      <c r="ID56" s="53">
        <v>23.824000000000002</v>
      </c>
      <c r="IE56" s="53">
        <v>23.038</v>
      </c>
      <c r="IF56" s="53">
        <v>20.594999999999999</v>
      </c>
      <c r="IG56" s="53">
        <v>16.864999999999998</v>
      </c>
      <c r="IH56" s="53">
        <v>18.542000000000002</v>
      </c>
      <c r="II56" s="53">
        <v>15.135999999999999</v>
      </c>
      <c r="IJ56" s="53">
        <v>5.0780000000000003</v>
      </c>
      <c r="IK56" s="53">
        <v>6.9749999999999996</v>
      </c>
      <c r="IL56" s="53">
        <v>8.3409999999999993</v>
      </c>
      <c r="IM56" s="53">
        <v>6.6509999999999998</v>
      </c>
      <c r="IN56" s="53">
        <v>33.776000000000003</v>
      </c>
      <c r="IO56" s="53">
        <v>25.614000000000001</v>
      </c>
      <c r="IP56" s="53">
        <v>6.21</v>
      </c>
      <c r="IQ56" s="53">
        <v>9.3919999999999995</v>
      </c>
    </row>
    <row r="57" spans="1:251">
      <c r="A57" s="10">
        <v>42887</v>
      </c>
      <c r="B57" s="53">
        <v>3200.9369999999999</v>
      </c>
      <c r="C57" s="53">
        <v>2596.1959999999999</v>
      </c>
      <c r="D57" s="53">
        <v>1207.6199999999999</v>
      </c>
      <c r="E57" s="53">
        <v>1215.7629999999999</v>
      </c>
      <c r="F57" s="53">
        <v>1114.7449999999999</v>
      </c>
      <c r="G57" s="53">
        <v>1048.982</v>
      </c>
      <c r="H57" s="53">
        <v>5977.9740000000002</v>
      </c>
      <c r="I57" s="53">
        <v>4613.9830000000002</v>
      </c>
      <c r="J57" s="53">
        <v>1571.8989999999999</v>
      </c>
      <c r="K57" s="53">
        <v>1580.048</v>
      </c>
      <c r="L57" s="53">
        <v>1462.0360000000001</v>
      </c>
      <c r="M57" s="53">
        <v>1363.99</v>
      </c>
      <c r="N57" s="53">
        <v>2534.1039999999998</v>
      </c>
      <c r="O57" s="53">
        <v>2070.924</v>
      </c>
      <c r="P57" s="53">
        <v>1029.316</v>
      </c>
      <c r="Q57" s="53">
        <v>959.23400000000004</v>
      </c>
      <c r="R57" s="53">
        <v>865.851</v>
      </c>
      <c r="S57" s="53">
        <v>823.96299999999997</v>
      </c>
      <c r="T57" s="53">
        <v>4838.74</v>
      </c>
      <c r="U57" s="53">
        <v>3745.9560000000001</v>
      </c>
      <c r="V57" s="53">
        <v>1350.703</v>
      </c>
      <c r="W57" s="53">
        <v>1254.1369999999999</v>
      </c>
      <c r="X57" s="53">
        <v>1141.116</v>
      </c>
      <c r="Y57" s="53">
        <v>1092.7840000000001</v>
      </c>
      <c r="Z57" s="53">
        <v>666.83299999999997</v>
      </c>
      <c r="AA57" s="53">
        <v>525.27200000000005</v>
      </c>
      <c r="AB57" s="53">
        <v>178.304</v>
      </c>
      <c r="AC57" s="53">
        <v>256.52800000000002</v>
      </c>
      <c r="AD57" s="53">
        <v>248.89500000000001</v>
      </c>
      <c r="AE57" s="53">
        <v>225.01900000000001</v>
      </c>
      <c r="AF57" s="53">
        <v>1139.2339999999999</v>
      </c>
      <c r="AG57" s="53">
        <v>868.02700000000004</v>
      </c>
      <c r="AH57" s="53">
        <v>221.196</v>
      </c>
      <c r="AI57" s="53">
        <v>325.911</v>
      </c>
      <c r="AJ57" s="53">
        <v>320.92</v>
      </c>
      <c r="AK57" s="53">
        <v>271.20699999999999</v>
      </c>
      <c r="AL57" s="53">
        <v>1031.586</v>
      </c>
      <c r="AM57" s="53">
        <v>823.17499999999995</v>
      </c>
      <c r="AN57" s="53">
        <v>378.19799999999998</v>
      </c>
      <c r="AO57" s="53">
        <v>385.52499999999998</v>
      </c>
      <c r="AP57" s="53">
        <v>358.392</v>
      </c>
      <c r="AQ57" s="53">
        <v>348.238</v>
      </c>
      <c r="AR57" s="53">
        <v>1923.3579999999999</v>
      </c>
      <c r="AS57" s="53">
        <v>1470.2380000000001</v>
      </c>
      <c r="AT57" s="53">
        <v>501.75200000000001</v>
      </c>
      <c r="AU57" s="53">
        <v>504.03800000000001</v>
      </c>
      <c r="AV57" s="53">
        <v>464.44799999999998</v>
      </c>
      <c r="AW57" s="53">
        <v>453.12</v>
      </c>
      <c r="AX57" s="53">
        <v>819.33299999999997</v>
      </c>
      <c r="AY57" s="53">
        <v>662.17600000000004</v>
      </c>
      <c r="AZ57" s="53">
        <v>324.18299999999999</v>
      </c>
      <c r="BA57" s="53">
        <v>310.07799999999997</v>
      </c>
      <c r="BB57" s="53">
        <v>278.32299999999998</v>
      </c>
      <c r="BC57" s="53">
        <v>273.089</v>
      </c>
      <c r="BD57" s="53">
        <v>1565.9369999999999</v>
      </c>
      <c r="BE57" s="53">
        <v>1201.0319999999999</v>
      </c>
      <c r="BF57" s="53">
        <v>432.98700000000002</v>
      </c>
      <c r="BG57" s="53">
        <v>406.62200000000001</v>
      </c>
      <c r="BH57" s="53">
        <v>361.42399999999998</v>
      </c>
      <c r="BI57" s="53">
        <v>364.90499999999997</v>
      </c>
      <c r="BJ57" s="53">
        <v>212.25299999999999</v>
      </c>
      <c r="BK57" s="53">
        <v>160.99799999999999</v>
      </c>
      <c r="BL57" s="53">
        <v>54.015999999999998</v>
      </c>
      <c r="BM57" s="53">
        <v>75.445999999999998</v>
      </c>
      <c r="BN57" s="53">
        <v>80.069000000000003</v>
      </c>
      <c r="BO57" s="53">
        <v>75.149000000000001</v>
      </c>
      <c r="BP57" s="53">
        <v>357.42099999999999</v>
      </c>
      <c r="BQ57" s="53">
        <v>269.20600000000002</v>
      </c>
      <c r="BR57" s="53">
        <v>68.765000000000001</v>
      </c>
      <c r="BS57" s="53">
        <v>97.415999999999997</v>
      </c>
      <c r="BT57" s="53">
        <v>103.024</v>
      </c>
      <c r="BU57" s="53">
        <v>88.215000000000003</v>
      </c>
      <c r="BV57" s="53">
        <v>828.08399999999995</v>
      </c>
      <c r="BW57" s="53">
        <v>660.928</v>
      </c>
      <c r="BX57" s="53">
        <v>318.31200000000001</v>
      </c>
      <c r="BY57" s="53">
        <v>308.76299999999998</v>
      </c>
      <c r="BZ57" s="53">
        <v>273.52199999999999</v>
      </c>
      <c r="CA57" s="53">
        <v>283.149</v>
      </c>
      <c r="CB57" s="53">
        <v>1537.7090000000001</v>
      </c>
      <c r="CC57" s="53">
        <v>1163.8340000000001</v>
      </c>
      <c r="CD57" s="53">
        <v>405.65499999999997</v>
      </c>
      <c r="CE57" s="53">
        <v>395.19600000000003</v>
      </c>
      <c r="CF57" s="53">
        <v>362.983</v>
      </c>
      <c r="CG57" s="53">
        <v>373.875</v>
      </c>
      <c r="CH57" s="53">
        <v>669.34</v>
      </c>
      <c r="CI57" s="53">
        <v>536.23699999999997</v>
      </c>
      <c r="CJ57" s="53">
        <v>280.20299999999997</v>
      </c>
      <c r="CK57" s="53">
        <v>248.023</v>
      </c>
      <c r="CL57" s="53">
        <v>215.46100000000001</v>
      </c>
      <c r="CM57" s="53">
        <v>222.72800000000001</v>
      </c>
      <c r="CN57" s="53">
        <v>1257.8789999999999</v>
      </c>
      <c r="CO57" s="53">
        <v>960.68200000000002</v>
      </c>
      <c r="CP57" s="53">
        <v>357.22899999999998</v>
      </c>
      <c r="CQ57" s="53">
        <v>317.94799999999998</v>
      </c>
      <c r="CR57" s="53">
        <v>285.505</v>
      </c>
      <c r="CS57" s="53">
        <v>297.19600000000003</v>
      </c>
      <c r="CT57" s="53">
        <v>158.744</v>
      </c>
      <c r="CU57" s="53">
        <v>124.691</v>
      </c>
      <c r="CV57" s="53">
        <v>38.109000000000002</v>
      </c>
      <c r="CW57" s="53">
        <v>60.738999999999997</v>
      </c>
      <c r="CX57" s="53">
        <v>58.061</v>
      </c>
      <c r="CY57" s="53">
        <v>60.421999999999997</v>
      </c>
      <c r="CZ57" s="53">
        <v>279.83</v>
      </c>
      <c r="DA57" s="53">
        <v>203.15199999999999</v>
      </c>
      <c r="DB57" s="53">
        <v>48.426000000000002</v>
      </c>
      <c r="DC57" s="53">
        <v>77.248000000000005</v>
      </c>
      <c r="DD57" s="53">
        <v>77.477999999999994</v>
      </c>
      <c r="DE57" s="53">
        <v>76.679000000000002</v>
      </c>
      <c r="DF57" s="53">
        <v>636.77099999999996</v>
      </c>
      <c r="DG57" s="53">
        <v>530.01</v>
      </c>
      <c r="DH57" s="53">
        <v>236.80799999999999</v>
      </c>
      <c r="DI57" s="53">
        <v>251.04599999999999</v>
      </c>
      <c r="DJ57" s="53">
        <v>235.001</v>
      </c>
      <c r="DK57" s="53">
        <v>196.21</v>
      </c>
      <c r="DL57" s="53">
        <v>1207.9280000000001</v>
      </c>
      <c r="DM57" s="53">
        <v>956.846</v>
      </c>
      <c r="DN57" s="53">
        <v>314.70699999999999</v>
      </c>
      <c r="DO57" s="53">
        <v>330.39499999999998</v>
      </c>
      <c r="DP57" s="53">
        <v>311.74400000000003</v>
      </c>
      <c r="DQ57" s="53">
        <v>251.08199999999999</v>
      </c>
      <c r="DR57" s="53">
        <v>492.71199999999999</v>
      </c>
      <c r="DS57" s="53">
        <v>411.35300000000001</v>
      </c>
      <c r="DT57" s="53">
        <v>194.46700000000001</v>
      </c>
      <c r="DU57" s="53">
        <v>188.441</v>
      </c>
      <c r="DV57" s="53">
        <v>182.27500000000001</v>
      </c>
      <c r="DW57" s="53">
        <v>155.60499999999999</v>
      </c>
      <c r="DX57" s="53">
        <v>962.20100000000002</v>
      </c>
      <c r="DY57" s="53">
        <v>758.01900000000001</v>
      </c>
      <c r="DZ57" s="53">
        <v>262.40499999999997</v>
      </c>
      <c r="EA57" s="53">
        <v>250.434</v>
      </c>
      <c r="EB57" s="53">
        <v>245.18</v>
      </c>
      <c r="EC57" s="53">
        <v>204.18199999999999</v>
      </c>
      <c r="ED57" s="53">
        <v>144.059</v>
      </c>
      <c r="EE57" s="53">
        <v>118.657</v>
      </c>
      <c r="EF57" s="53">
        <v>42.341000000000001</v>
      </c>
      <c r="EG57" s="53">
        <v>62.606000000000002</v>
      </c>
      <c r="EH57" s="53">
        <v>52.725999999999999</v>
      </c>
      <c r="EI57" s="53">
        <v>40.604999999999997</v>
      </c>
      <c r="EJ57" s="53">
        <v>245.727</v>
      </c>
      <c r="EK57" s="53">
        <v>198.828</v>
      </c>
      <c r="EL57" s="53">
        <v>52.302</v>
      </c>
      <c r="EM57" s="53">
        <v>79.960999999999999</v>
      </c>
      <c r="EN57" s="53">
        <v>66.563999999999993</v>
      </c>
      <c r="EO57" s="53">
        <v>46.9</v>
      </c>
      <c r="EP57" s="53">
        <v>214.56100000000001</v>
      </c>
      <c r="EQ57" s="53">
        <v>174.672</v>
      </c>
      <c r="ER57" s="53">
        <v>78.305999999999997</v>
      </c>
      <c r="ES57" s="53">
        <v>79.941000000000003</v>
      </c>
      <c r="ET57" s="53">
        <v>78.42</v>
      </c>
      <c r="EU57" s="53">
        <v>71.352999999999994</v>
      </c>
      <c r="EV57" s="53">
        <v>399.45699999999999</v>
      </c>
      <c r="EW57" s="53">
        <v>305.52699999999999</v>
      </c>
      <c r="EX57" s="53">
        <v>101.77</v>
      </c>
      <c r="EY57" s="53">
        <v>104.82299999999999</v>
      </c>
      <c r="EZ57" s="53">
        <v>98.933999999999997</v>
      </c>
      <c r="FA57" s="53">
        <v>93.93</v>
      </c>
      <c r="FB57" s="53">
        <v>159.733</v>
      </c>
      <c r="FC57" s="53">
        <v>131.30600000000001</v>
      </c>
      <c r="FD57" s="53">
        <v>63.283999999999999</v>
      </c>
      <c r="FE57" s="53">
        <v>62.378999999999998</v>
      </c>
      <c r="FF57" s="53">
        <v>55.398000000000003</v>
      </c>
      <c r="FG57" s="53">
        <v>51.686</v>
      </c>
      <c r="FH57" s="53">
        <v>305.22699999999998</v>
      </c>
      <c r="FI57" s="53">
        <v>235.68299999999999</v>
      </c>
      <c r="FJ57" s="53">
        <v>83.352999999999994</v>
      </c>
      <c r="FK57" s="53">
        <v>82.6</v>
      </c>
      <c r="FL57" s="53">
        <v>69.73</v>
      </c>
      <c r="FM57" s="53">
        <v>69.543999999999997</v>
      </c>
      <c r="FN57" s="53">
        <v>54.828000000000003</v>
      </c>
      <c r="FO57" s="53">
        <v>43.366</v>
      </c>
      <c r="FP57" s="53">
        <v>15.021000000000001</v>
      </c>
      <c r="FQ57" s="53">
        <v>17.562999999999999</v>
      </c>
      <c r="FR57" s="53">
        <v>23.021999999999998</v>
      </c>
      <c r="FS57" s="53">
        <v>19.667000000000002</v>
      </c>
      <c r="FT57" s="53">
        <v>94.230999999999995</v>
      </c>
      <c r="FU57" s="53">
        <v>69.843999999999994</v>
      </c>
      <c r="FV57" s="53">
        <v>18.417000000000002</v>
      </c>
      <c r="FW57" s="53">
        <v>22.222999999999999</v>
      </c>
      <c r="FX57" s="53">
        <v>29.204000000000001</v>
      </c>
      <c r="FY57" s="53">
        <v>24.387</v>
      </c>
      <c r="FZ57" s="53">
        <v>339.57499999999999</v>
      </c>
      <c r="GA57" s="53">
        <v>283.31200000000001</v>
      </c>
      <c r="GB57" s="53">
        <v>138.273</v>
      </c>
      <c r="GC57" s="53">
        <v>131.732</v>
      </c>
      <c r="GD57" s="53">
        <v>118.236</v>
      </c>
      <c r="GE57" s="53">
        <v>102.889</v>
      </c>
      <c r="GF57" s="53">
        <v>633.91399999999999</v>
      </c>
      <c r="GG57" s="53">
        <v>500.315</v>
      </c>
      <c r="GH57" s="53">
        <v>173.505</v>
      </c>
      <c r="GI57" s="53">
        <v>170.59</v>
      </c>
      <c r="GJ57" s="53">
        <v>156.22</v>
      </c>
      <c r="GK57" s="53">
        <v>133.59899999999999</v>
      </c>
      <c r="GL57" s="53">
        <v>274.45400000000001</v>
      </c>
      <c r="GM57" s="53">
        <v>230.82400000000001</v>
      </c>
      <c r="GN57" s="53">
        <v>118.428</v>
      </c>
      <c r="GO57" s="53">
        <v>105.604</v>
      </c>
      <c r="GP57" s="53">
        <v>93.665999999999997</v>
      </c>
      <c r="GQ57" s="53">
        <v>82.680999999999997</v>
      </c>
      <c r="GR57" s="53">
        <v>524.49300000000005</v>
      </c>
      <c r="GS57" s="53">
        <v>415.03399999999999</v>
      </c>
      <c r="GT57" s="53">
        <v>151.255</v>
      </c>
      <c r="GU57" s="53">
        <v>138.304</v>
      </c>
      <c r="GV57" s="53">
        <v>125.47499999999999</v>
      </c>
      <c r="GW57" s="53">
        <v>109.458</v>
      </c>
      <c r="GX57" s="53">
        <v>65.120999999999995</v>
      </c>
      <c r="GY57" s="53">
        <v>52.488</v>
      </c>
      <c r="GZ57" s="53">
        <v>19.844999999999999</v>
      </c>
      <c r="HA57" s="53">
        <v>26.128</v>
      </c>
      <c r="HB57" s="53">
        <v>24.571000000000002</v>
      </c>
      <c r="HC57" s="53">
        <v>20.207999999999998</v>
      </c>
      <c r="HD57" s="53">
        <v>109.42100000000001</v>
      </c>
      <c r="HE57" s="53">
        <v>85.281000000000006</v>
      </c>
      <c r="HF57" s="53">
        <v>22.25</v>
      </c>
      <c r="HG57" s="53">
        <v>32.286000000000001</v>
      </c>
      <c r="HH57" s="53">
        <v>30.745000000000001</v>
      </c>
      <c r="HI57" s="53">
        <v>24.140999999999998</v>
      </c>
      <c r="HJ57" s="53">
        <v>65.525999999999996</v>
      </c>
      <c r="HK57" s="53">
        <v>52.354999999999997</v>
      </c>
      <c r="HL57" s="53">
        <v>22.466000000000001</v>
      </c>
      <c r="HM57" s="53">
        <v>25.052</v>
      </c>
      <c r="HN57" s="53">
        <v>23.111999999999998</v>
      </c>
      <c r="HO57" s="53">
        <v>21.137</v>
      </c>
      <c r="HP57" s="53">
        <v>118.443</v>
      </c>
      <c r="HQ57" s="53">
        <v>93.117999999999995</v>
      </c>
      <c r="HR57" s="53">
        <v>29.748999999999999</v>
      </c>
      <c r="HS57" s="53">
        <v>32.231000000000002</v>
      </c>
      <c r="HT57" s="53">
        <v>31.138000000000002</v>
      </c>
      <c r="HU57" s="53">
        <v>25.324999999999999</v>
      </c>
      <c r="HV57" s="53">
        <v>48.442</v>
      </c>
      <c r="HW57" s="53">
        <v>39.203000000000003</v>
      </c>
      <c r="HX57" s="53">
        <v>17.204999999999998</v>
      </c>
      <c r="HY57" s="53">
        <v>18.619</v>
      </c>
      <c r="HZ57" s="53">
        <v>18.12</v>
      </c>
      <c r="IA57" s="53">
        <v>16.300999999999998</v>
      </c>
      <c r="IB57" s="53">
        <v>91.948999999999998</v>
      </c>
      <c r="IC57" s="53">
        <v>72.11</v>
      </c>
      <c r="ID57" s="53">
        <v>23.231000000000002</v>
      </c>
      <c r="IE57" s="53">
        <v>24.157</v>
      </c>
      <c r="IF57" s="53">
        <v>24.722000000000001</v>
      </c>
      <c r="IG57" s="53">
        <v>19.838999999999999</v>
      </c>
      <c r="IH57" s="53">
        <v>17.084</v>
      </c>
      <c r="II57" s="53">
        <v>13.151999999999999</v>
      </c>
      <c r="IJ57" s="53">
        <v>5.2610000000000001</v>
      </c>
      <c r="IK57" s="53">
        <v>6.4329999999999998</v>
      </c>
      <c r="IL57" s="53">
        <v>4.992</v>
      </c>
      <c r="IM57" s="53">
        <v>4.835</v>
      </c>
      <c r="IN57" s="53">
        <v>26.494</v>
      </c>
      <c r="IO57" s="53">
        <v>21.007999999999999</v>
      </c>
      <c r="IP57" s="53">
        <v>6.5179999999999998</v>
      </c>
      <c r="IQ57" s="53">
        <v>8.0739999999999998</v>
      </c>
    </row>
    <row r="58" spans="1:251">
      <c r="A58" s="10">
        <v>43252</v>
      </c>
      <c r="B58" s="53">
        <v>3238.3539999999998</v>
      </c>
      <c r="C58" s="53">
        <v>2629.377</v>
      </c>
      <c r="D58" s="53">
        <v>1221.3399999999999</v>
      </c>
      <c r="E58" s="53">
        <v>1224.7760000000001</v>
      </c>
      <c r="F58" s="53">
        <v>1146.1189999999999</v>
      </c>
      <c r="G58" s="53">
        <v>1051.502</v>
      </c>
      <c r="H58" s="53">
        <v>6012.6139999999996</v>
      </c>
      <c r="I58" s="53">
        <v>4675.1409999999996</v>
      </c>
      <c r="J58" s="53">
        <v>1568.269</v>
      </c>
      <c r="K58" s="53">
        <v>1601.0640000000001</v>
      </c>
      <c r="L58" s="53">
        <v>1505.808</v>
      </c>
      <c r="M58" s="53">
        <v>1337.473</v>
      </c>
      <c r="N58" s="53">
        <v>2566.5149999999999</v>
      </c>
      <c r="O58" s="53">
        <v>2105.6930000000002</v>
      </c>
      <c r="P58" s="53">
        <v>1043.876</v>
      </c>
      <c r="Q58" s="53">
        <v>973.56200000000001</v>
      </c>
      <c r="R58" s="53">
        <v>882.471</v>
      </c>
      <c r="S58" s="53">
        <v>816.12</v>
      </c>
      <c r="T58" s="53">
        <v>4845.8310000000001</v>
      </c>
      <c r="U58" s="53">
        <v>3795.5729999999999</v>
      </c>
      <c r="V58" s="53">
        <v>1354.7270000000001</v>
      </c>
      <c r="W58" s="53">
        <v>1278.2059999999999</v>
      </c>
      <c r="X58" s="53">
        <v>1162.6400000000001</v>
      </c>
      <c r="Y58" s="53">
        <v>1050.2570000000001</v>
      </c>
      <c r="Z58" s="53">
        <v>671.83900000000006</v>
      </c>
      <c r="AA58" s="53">
        <v>523.68399999999997</v>
      </c>
      <c r="AB58" s="53">
        <v>177.46299999999999</v>
      </c>
      <c r="AC58" s="53">
        <v>251.214</v>
      </c>
      <c r="AD58" s="53">
        <v>263.649</v>
      </c>
      <c r="AE58" s="53">
        <v>235.38200000000001</v>
      </c>
      <c r="AF58" s="53">
        <v>1166.7829999999999</v>
      </c>
      <c r="AG58" s="53">
        <v>879.56799999999998</v>
      </c>
      <c r="AH58" s="53">
        <v>213.542</v>
      </c>
      <c r="AI58" s="53">
        <v>322.858</v>
      </c>
      <c r="AJ58" s="53">
        <v>343.16699999999997</v>
      </c>
      <c r="AK58" s="53">
        <v>287.21600000000001</v>
      </c>
      <c r="AL58" s="53">
        <v>1029.155</v>
      </c>
      <c r="AM58" s="53">
        <v>831.88499999999999</v>
      </c>
      <c r="AN58" s="53">
        <v>384.99299999999999</v>
      </c>
      <c r="AO58" s="53">
        <v>388.66899999999998</v>
      </c>
      <c r="AP58" s="53">
        <v>365.98899999999998</v>
      </c>
      <c r="AQ58" s="53">
        <v>338.19</v>
      </c>
      <c r="AR58" s="53">
        <v>1919.3309999999999</v>
      </c>
      <c r="AS58" s="53">
        <v>1482.414</v>
      </c>
      <c r="AT58" s="53">
        <v>498.565</v>
      </c>
      <c r="AU58" s="53">
        <v>507.84300000000002</v>
      </c>
      <c r="AV58" s="53">
        <v>476.00599999999997</v>
      </c>
      <c r="AW58" s="53">
        <v>436.91699999999997</v>
      </c>
      <c r="AX58" s="53">
        <v>828.67600000000004</v>
      </c>
      <c r="AY58" s="53">
        <v>674.32899999999995</v>
      </c>
      <c r="AZ58" s="53">
        <v>332.86</v>
      </c>
      <c r="BA58" s="53">
        <v>308.935</v>
      </c>
      <c r="BB58" s="53">
        <v>285.76400000000001</v>
      </c>
      <c r="BC58" s="53">
        <v>269.303</v>
      </c>
      <c r="BD58" s="53">
        <v>1559.2909999999999</v>
      </c>
      <c r="BE58" s="53">
        <v>1205.6130000000001</v>
      </c>
      <c r="BF58" s="53">
        <v>434.32400000000001</v>
      </c>
      <c r="BG58" s="53">
        <v>401.31200000000001</v>
      </c>
      <c r="BH58" s="53">
        <v>369.97699999999998</v>
      </c>
      <c r="BI58" s="53">
        <v>353.678</v>
      </c>
      <c r="BJ58" s="53">
        <v>200.47900000000001</v>
      </c>
      <c r="BK58" s="53">
        <v>157.55600000000001</v>
      </c>
      <c r="BL58" s="53">
        <v>52.134</v>
      </c>
      <c r="BM58" s="53">
        <v>79.733999999999995</v>
      </c>
      <c r="BN58" s="53">
        <v>80.224999999999994</v>
      </c>
      <c r="BO58" s="53">
        <v>68.887</v>
      </c>
      <c r="BP58" s="53">
        <v>360.04</v>
      </c>
      <c r="BQ58" s="53">
        <v>276.80099999999999</v>
      </c>
      <c r="BR58" s="53">
        <v>64.241</v>
      </c>
      <c r="BS58" s="53">
        <v>106.53100000000001</v>
      </c>
      <c r="BT58" s="53">
        <v>106.029</v>
      </c>
      <c r="BU58" s="53">
        <v>83.239000000000004</v>
      </c>
      <c r="BV58" s="53">
        <v>853.38099999999997</v>
      </c>
      <c r="BW58" s="53">
        <v>671.31700000000001</v>
      </c>
      <c r="BX58" s="53">
        <v>316.55200000000002</v>
      </c>
      <c r="BY58" s="53">
        <v>312.12599999999998</v>
      </c>
      <c r="BZ58" s="53">
        <v>282.86</v>
      </c>
      <c r="CA58" s="53">
        <v>293.28800000000001</v>
      </c>
      <c r="CB58" s="53">
        <v>1565.4010000000001</v>
      </c>
      <c r="CC58" s="53">
        <v>1184.69</v>
      </c>
      <c r="CD58" s="53">
        <v>405.96499999999997</v>
      </c>
      <c r="CE58" s="53">
        <v>404.21699999999998</v>
      </c>
      <c r="CF58" s="53">
        <v>374.50799999999998</v>
      </c>
      <c r="CG58" s="53">
        <v>380.71100000000001</v>
      </c>
      <c r="CH58" s="53">
        <v>681.91399999999999</v>
      </c>
      <c r="CI58" s="53">
        <v>544.17600000000004</v>
      </c>
      <c r="CJ58" s="53">
        <v>275.476</v>
      </c>
      <c r="CK58" s="53">
        <v>259.755</v>
      </c>
      <c r="CL58" s="53">
        <v>220.15299999999999</v>
      </c>
      <c r="CM58" s="53">
        <v>226.4</v>
      </c>
      <c r="CN58" s="53">
        <v>1281.162</v>
      </c>
      <c r="CO58" s="53">
        <v>986.82100000000003</v>
      </c>
      <c r="CP58" s="53">
        <v>356.13400000000001</v>
      </c>
      <c r="CQ58" s="53">
        <v>336.767</v>
      </c>
      <c r="CR58" s="53">
        <v>293.92</v>
      </c>
      <c r="CS58" s="53">
        <v>294.34100000000001</v>
      </c>
      <c r="CT58" s="53">
        <v>171.46700000000001</v>
      </c>
      <c r="CU58" s="53">
        <v>127.14100000000001</v>
      </c>
      <c r="CV58" s="53">
        <v>41.076000000000001</v>
      </c>
      <c r="CW58" s="53">
        <v>52.371000000000002</v>
      </c>
      <c r="CX58" s="53">
        <v>62.706000000000003</v>
      </c>
      <c r="CY58" s="53">
        <v>66.888000000000005</v>
      </c>
      <c r="CZ58" s="53">
        <v>284.24</v>
      </c>
      <c r="DA58" s="53">
        <v>197.869</v>
      </c>
      <c r="DB58" s="53">
        <v>49.831000000000003</v>
      </c>
      <c r="DC58" s="53">
        <v>67.45</v>
      </c>
      <c r="DD58" s="53">
        <v>80.587999999999994</v>
      </c>
      <c r="DE58" s="53">
        <v>86.37</v>
      </c>
      <c r="DF58" s="53">
        <v>643.01700000000005</v>
      </c>
      <c r="DG58" s="53">
        <v>538.42600000000004</v>
      </c>
      <c r="DH58" s="53">
        <v>244.696</v>
      </c>
      <c r="DI58" s="53">
        <v>252.221</v>
      </c>
      <c r="DJ58" s="53">
        <v>243.166</v>
      </c>
      <c r="DK58" s="53">
        <v>196.745</v>
      </c>
      <c r="DL58" s="53">
        <v>1212.4580000000001</v>
      </c>
      <c r="DM58" s="53">
        <v>972.98699999999997</v>
      </c>
      <c r="DN58" s="53">
        <v>315.46899999999999</v>
      </c>
      <c r="DO58" s="53">
        <v>335.00700000000001</v>
      </c>
      <c r="DP58" s="53">
        <v>322.51100000000002</v>
      </c>
      <c r="DQ58" s="53">
        <v>239.471</v>
      </c>
      <c r="DR58" s="53">
        <v>497.04199999999997</v>
      </c>
      <c r="DS58" s="53">
        <v>420.745</v>
      </c>
      <c r="DT58" s="53">
        <v>205.11699999999999</v>
      </c>
      <c r="DU58" s="53">
        <v>192.02699999999999</v>
      </c>
      <c r="DV58" s="53">
        <v>183.14699999999999</v>
      </c>
      <c r="DW58" s="53">
        <v>148.82300000000001</v>
      </c>
      <c r="DX58" s="53">
        <v>957.69899999999996</v>
      </c>
      <c r="DY58" s="53">
        <v>771.97400000000005</v>
      </c>
      <c r="DZ58" s="53">
        <v>267.60500000000002</v>
      </c>
      <c r="EA58" s="53">
        <v>260.72899999999998</v>
      </c>
      <c r="EB58" s="53">
        <v>243.64</v>
      </c>
      <c r="EC58" s="53">
        <v>185.726</v>
      </c>
      <c r="ED58" s="53">
        <v>145.97499999999999</v>
      </c>
      <c r="EE58" s="53">
        <v>117.681</v>
      </c>
      <c r="EF58" s="53">
        <v>39.579000000000001</v>
      </c>
      <c r="EG58" s="53">
        <v>60.194000000000003</v>
      </c>
      <c r="EH58" s="53">
        <v>60.02</v>
      </c>
      <c r="EI58" s="53">
        <v>47.921999999999997</v>
      </c>
      <c r="EJ58" s="53">
        <v>254.75800000000001</v>
      </c>
      <c r="EK58" s="53">
        <v>201.01300000000001</v>
      </c>
      <c r="EL58" s="53">
        <v>47.863999999999997</v>
      </c>
      <c r="EM58" s="53">
        <v>74.278999999999996</v>
      </c>
      <c r="EN58" s="53">
        <v>78.870999999999995</v>
      </c>
      <c r="EO58" s="53">
        <v>53.744999999999997</v>
      </c>
      <c r="EP58" s="53">
        <v>216.43299999999999</v>
      </c>
      <c r="EQ58" s="53">
        <v>174.09399999999999</v>
      </c>
      <c r="ER58" s="53">
        <v>76.45</v>
      </c>
      <c r="ES58" s="53">
        <v>77.525000000000006</v>
      </c>
      <c r="ET58" s="53">
        <v>78.983000000000004</v>
      </c>
      <c r="EU58" s="53">
        <v>73.441999999999993</v>
      </c>
      <c r="EV58" s="53">
        <v>400.524</v>
      </c>
      <c r="EW58" s="53">
        <v>306.62799999999999</v>
      </c>
      <c r="EX58" s="53">
        <v>100.313</v>
      </c>
      <c r="EY58" s="53">
        <v>105.22499999999999</v>
      </c>
      <c r="EZ58" s="53">
        <v>101.09</v>
      </c>
      <c r="FA58" s="53">
        <v>93.896000000000001</v>
      </c>
      <c r="FB58" s="53">
        <v>168.80699999999999</v>
      </c>
      <c r="FC58" s="53">
        <v>137.238</v>
      </c>
      <c r="FD58" s="53">
        <v>64.45</v>
      </c>
      <c r="FE58" s="53">
        <v>60.682000000000002</v>
      </c>
      <c r="FF58" s="53">
        <v>57.134</v>
      </c>
      <c r="FG58" s="53">
        <v>56.223999999999997</v>
      </c>
      <c r="FH58" s="53">
        <v>314.79199999999997</v>
      </c>
      <c r="FI58" s="53">
        <v>242.65700000000001</v>
      </c>
      <c r="FJ58" s="53">
        <v>86.161000000000001</v>
      </c>
      <c r="FK58" s="53">
        <v>83.164000000000001</v>
      </c>
      <c r="FL58" s="53">
        <v>73.331999999999994</v>
      </c>
      <c r="FM58" s="53">
        <v>72.134</v>
      </c>
      <c r="FN58" s="53">
        <v>47.625999999999998</v>
      </c>
      <c r="FO58" s="53">
        <v>36.856000000000002</v>
      </c>
      <c r="FP58" s="53">
        <v>12</v>
      </c>
      <c r="FQ58" s="53">
        <v>16.843</v>
      </c>
      <c r="FR58" s="53">
        <v>21.847999999999999</v>
      </c>
      <c r="FS58" s="53">
        <v>17.218</v>
      </c>
      <c r="FT58" s="53">
        <v>85.733000000000004</v>
      </c>
      <c r="FU58" s="53">
        <v>63.970999999999997</v>
      </c>
      <c r="FV58" s="53">
        <v>14.151999999999999</v>
      </c>
      <c r="FW58" s="53">
        <v>22.061</v>
      </c>
      <c r="FX58" s="53">
        <v>27.757999999999999</v>
      </c>
      <c r="FY58" s="53">
        <v>21.762</v>
      </c>
      <c r="FZ58" s="53">
        <v>344.37799999999999</v>
      </c>
      <c r="GA58" s="53">
        <v>286.59100000000001</v>
      </c>
      <c r="GB58" s="53">
        <v>138.93199999999999</v>
      </c>
      <c r="GC58" s="53">
        <v>134.65600000000001</v>
      </c>
      <c r="GD58" s="53">
        <v>121.711</v>
      </c>
      <c r="GE58" s="53">
        <v>104.17700000000001</v>
      </c>
      <c r="GF58" s="53">
        <v>635.42999999999995</v>
      </c>
      <c r="GG58" s="53">
        <v>505.24599999999998</v>
      </c>
      <c r="GH58" s="53">
        <v>172.75800000000001</v>
      </c>
      <c r="GI58" s="53">
        <v>171.68</v>
      </c>
      <c r="GJ58" s="53">
        <v>160.80799999999999</v>
      </c>
      <c r="GK58" s="53">
        <v>130.184</v>
      </c>
      <c r="GL58" s="53">
        <v>272.29899999999998</v>
      </c>
      <c r="GM58" s="53">
        <v>229.08</v>
      </c>
      <c r="GN58" s="53">
        <v>117.169</v>
      </c>
      <c r="GO58" s="53">
        <v>104.81399999999999</v>
      </c>
      <c r="GP58" s="53">
        <v>93.947999999999993</v>
      </c>
      <c r="GQ58" s="53">
        <v>80.260999999999996</v>
      </c>
      <c r="GR58" s="53">
        <v>510.327</v>
      </c>
      <c r="GS58" s="53">
        <v>409.20499999999998</v>
      </c>
      <c r="GT58" s="53">
        <v>148.785</v>
      </c>
      <c r="GU58" s="53">
        <v>134.54599999999999</v>
      </c>
      <c r="GV58" s="53">
        <v>125.875</v>
      </c>
      <c r="GW58" s="53">
        <v>101.122</v>
      </c>
      <c r="GX58" s="53">
        <v>72.078999999999994</v>
      </c>
      <c r="GY58" s="53">
        <v>57.512</v>
      </c>
      <c r="GZ58" s="53">
        <v>21.763000000000002</v>
      </c>
      <c r="HA58" s="53">
        <v>29.841999999999999</v>
      </c>
      <c r="HB58" s="53">
        <v>27.762</v>
      </c>
      <c r="HC58" s="53">
        <v>23.916</v>
      </c>
      <c r="HD58" s="53">
        <v>125.104</v>
      </c>
      <c r="HE58" s="53">
        <v>96.040999999999997</v>
      </c>
      <c r="HF58" s="53">
        <v>23.972999999999999</v>
      </c>
      <c r="HG58" s="53">
        <v>37.134</v>
      </c>
      <c r="HH58" s="53">
        <v>34.933</v>
      </c>
      <c r="HI58" s="53">
        <v>29.062000000000001</v>
      </c>
      <c r="HJ58" s="53">
        <v>64.941999999999993</v>
      </c>
      <c r="HK58" s="53">
        <v>52.796999999999997</v>
      </c>
      <c r="HL58" s="53">
        <v>23.210999999999999</v>
      </c>
      <c r="HM58" s="53">
        <v>24.468</v>
      </c>
      <c r="HN58" s="53">
        <v>24.166</v>
      </c>
      <c r="HO58" s="53">
        <v>21.449000000000002</v>
      </c>
      <c r="HP58" s="53">
        <v>120.35</v>
      </c>
      <c r="HQ58" s="53">
        <v>93.412999999999997</v>
      </c>
      <c r="HR58" s="53">
        <v>29.436</v>
      </c>
      <c r="HS58" s="53">
        <v>31.986999999999998</v>
      </c>
      <c r="HT58" s="53">
        <v>31.99</v>
      </c>
      <c r="HU58" s="53">
        <v>26.937000000000001</v>
      </c>
      <c r="HV58" s="53">
        <v>46.652000000000001</v>
      </c>
      <c r="HW58" s="53">
        <v>39.161000000000001</v>
      </c>
      <c r="HX58" s="53">
        <v>17.591999999999999</v>
      </c>
      <c r="HY58" s="53">
        <v>18.712</v>
      </c>
      <c r="HZ58" s="53">
        <v>18.059999999999999</v>
      </c>
      <c r="IA58" s="53">
        <v>14.766</v>
      </c>
      <c r="IB58" s="53">
        <v>90.063000000000002</v>
      </c>
      <c r="IC58" s="53">
        <v>71.515000000000001</v>
      </c>
      <c r="ID58" s="53">
        <v>22.69</v>
      </c>
      <c r="IE58" s="53">
        <v>24.891999999999999</v>
      </c>
      <c r="IF58" s="53">
        <v>23.933</v>
      </c>
      <c r="IG58" s="53">
        <v>18.548999999999999</v>
      </c>
      <c r="IH58" s="53">
        <v>18.29</v>
      </c>
      <c r="II58" s="53">
        <v>13.637</v>
      </c>
      <c r="IJ58" s="53">
        <v>5.62</v>
      </c>
      <c r="IK58" s="53">
        <v>5.7560000000000002</v>
      </c>
      <c r="IL58" s="53">
        <v>6.1059999999999999</v>
      </c>
      <c r="IM58" s="53">
        <v>6.6829999999999998</v>
      </c>
      <c r="IN58" s="53">
        <v>30.286999999999999</v>
      </c>
      <c r="IO58" s="53">
        <v>21.898</v>
      </c>
      <c r="IP58" s="53">
        <v>6.7460000000000004</v>
      </c>
      <c r="IQ58" s="53">
        <v>7.0949999999999998</v>
      </c>
    </row>
    <row r="59" spans="1:251">
      <c r="A59" s="10">
        <v>43525</v>
      </c>
      <c r="B59" s="53">
        <v>3247.991</v>
      </c>
      <c r="C59" s="53">
        <v>2651.2919999999999</v>
      </c>
      <c r="D59" s="53">
        <v>1218.3699999999999</v>
      </c>
      <c r="E59" s="53">
        <v>1252.3320000000001</v>
      </c>
      <c r="F59" s="53">
        <v>1162.0250000000001</v>
      </c>
      <c r="G59" s="53">
        <v>1027.5999999999999</v>
      </c>
      <c r="H59" s="53">
        <v>6049.06</v>
      </c>
      <c r="I59" s="53">
        <v>4710.424</v>
      </c>
      <c r="J59" s="53">
        <v>1564.4949999999999</v>
      </c>
      <c r="K59" s="53">
        <v>1610.029</v>
      </c>
      <c r="L59" s="53">
        <v>1535.9010000000001</v>
      </c>
      <c r="M59" s="53">
        <v>1338.1120000000001</v>
      </c>
      <c r="N59" s="53">
        <v>2582.4470000000001</v>
      </c>
      <c r="O59" s="53">
        <v>2128.8969999999999</v>
      </c>
      <c r="P59" s="53">
        <v>1039.7360000000001</v>
      </c>
      <c r="Q59" s="53">
        <v>1003.034</v>
      </c>
      <c r="R59" s="53">
        <v>897.93799999999999</v>
      </c>
      <c r="S59" s="53">
        <v>802.88300000000004</v>
      </c>
      <c r="T59" s="53">
        <v>4897.0290000000005</v>
      </c>
      <c r="U59" s="53">
        <v>3836.3780000000002</v>
      </c>
      <c r="V59" s="53">
        <v>1345.33</v>
      </c>
      <c r="W59" s="53">
        <v>1300.749</v>
      </c>
      <c r="X59" s="53">
        <v>1190.3</v>
      </c>
      <c r="Y59" s="53">
        <v>1060.126</v>
      </c>
      <c r="Z59" s="53">
        <v>665.54399999999998</v>
      </c>
      <c r="AA59" s="53">
        <v>522.39499999999998</v>
      </c>
      <c r="AB59" s="53">
        <v>178.63399999999999</v>
      </c>
      <c r="AC59" s="53">
        <v>249.298</v>
      </c>
      <c r="AD59" s="53">
        <v>264.08699999999999</v>
      </c>
      <c r="AE59" s="53">
        <v>224.71700000000001</v>
      </c>
      <c r="AF59" s="53">
        <v>1152.0309999999999</v>
      </c>
      <c r="AG59" s="53">
        <v>874.04499999999996</v>
      </c>
      <c r="AH59" s="53">
        <v>219.16499999999999</v>
      </c>
      <c r="AI59" s="53">
        <v>309.27999999999997</v>
      </c>
      <c r="AJ59" s="53">
        <v>345.601</v>
      </c>
      <c r="AK59" s="53">
        <v>277.98599999999999</v>
      </c>
      <c r="AL59" s="53">
        <v>1034.0709999999999</v>
      </c>
      <c r="AM59" s="53">
        <v>839.24800000000005</v>
      </c>
      <c r="AN59" s="53">
        <v>391.99799999999999</v>
      </c>
      <c r="AO59" s="53">
        <v>397.358</v>
      </c>
      <c r="AP59" s="53">
        <v>365.245</v>
      </c>
      <c r="AQ59" s="53">
        <v>331.23500000000001</v>
      </c>
      <c r="AR59" s="53">
        <v>1927.2819999999999</v>
      </c>
      <c r="AS59" s="53">
        <v>1493.1610000000001</v>
      </c>
      <c r="AT59" s="53">
        <v>498.05599999999998</v>
      </c>
      <c r="AU59" s="53">
        <v>510.27699999999999</v>
      </c>
      <c r="AV59" s="53">
        <v>484.82799999999997</v>
      </c>
      <c r="AW59" s="53">
        <v>434.12099999999998</v>
      </c>
      <c r="AX59" s="53">
        <v>825.048</v>
      </c>
      <c r="AY59" s="53">
        <v>678.05200000000002</v>
      </c>
      <c r="AZ59" s="53">
        <v>328.86399999999998</v>
      </c>
      <c r="BA59" s="53">
        <v>326.22199999999998</v>
      </c>
      <c r="BB59" s="53">
        <v>287.78500000000003</v>
      </c>
      <c r="BC59" s="53">
        <v>263.072</v>
      </c>
      <c r="BD59" s="53">
        <v>1578.4780000000001</v>
      </c>
      <c r="BE59" s="53">
        <v>1226.223</v>
      </c>
      <c r="BF59" s="53">
        <v>418.55099999999999</v>
      </c>
      <c r="BG59" s="53">
        <v>425.83300000000003</v>
      </c>
      <c r="BH59" s="53">
        <v>381.84</v>
      </c>
      <c r="BI59" s="53">
        <v>352.255</v>
      </c>
      <c r="BJ59" s="53">
        <v>209.023</v>
      </c>
      <c r="BK59" s="53">
        <v>161.197</v>
      </c>
      <c r="BL59" s="53">
        <v>63.133000000000003</v>
      </c>
      <c r="BM59" s="53">
        <v>71.135999999999996</v>
      </c>
      <c r="BN59" s="53">
        <v>77.460999999999999</v>
      </c>
      <c r="BO59" s="53">
        <v>68.162999999999997</v>
      </c>
      <c r="BP59" s="53">
        <v>348.80500000000001</v>
      </c>
      <c r="BQ59" s="53">
        <v>266.93799999999999</v>
      </c>
      <c r="BR59" s="53">
        <v>79.504999999999995</v>
      </c>
      <c r="BS59" s="53">
        <v>84.444000000000003</v>
      </c>
      <c r="BT59" s="53">
        <v>102.988</v>
      </c>
      <c r="BU59" s="53">
        <v>81.867000000000004</v>
      </c>
      <c r="BV59" s="53">
        <v>850.20600000000002</v>
      </c>
      <c r="BW59" s="53">
        <v>679.86099999999999</v>
      </c>
      <c r="BX59" s="53">
        <v>316.52699999999999</v>
      </c>
      <c r="BY59" s="53">
        <v>326.89800000000002</v>
      </c>
      <c r="BZ59" s="53">
        <v>287.113</v>
      </c>
      <c r="CA59" s="53">
        <v>282.06400000000002</v>
      </c>
      <c r="CB59" s="53">
        <v>1577.298</v>
      </c>
      <c r="CC59" s="53">
        <v>1198.6469999999999</v>
      </c>
      <c r="CD59" s="53">
        <v>406.28100000000001</v>
      </c>
      <c r="CE59" s="53">
        <v>409.52199999999999</v>
      </c>
      <c r="CF59" s="53">
        <v>382.84399999999999</v>
      </c>
      <c r="CG59" s="53">
        <v>378.65100000000001</v>
      </c>
      <c r="CH59" s="53">
        <v>695.40700000000004</v>
      </c>
      <c r="CI59" s="53">
        <v>565.12599999999998</v>
      </c>
      <c r="CJ59" s="53">
        <v>280.87599999999998</v>
      </c>
      <c r="CK59" s="53">
        <v>268.22800000000001</v>
      </c>
      <c r="CL59" s="53">
        <v>226.965</v>
      </c>
      <c r="CM59" s="53">
        <v>219.24199999999999</v>
      </c>
      <c r="CN59" s="53">
        <v>1307.933</v>
      </c>
      <c r="CO59" s="53">
        <v>1009.391</v>
      </c>
      <c r="CP59" s="53">
        <v>364.70100000000002</v>
      </c>
      <c r="CQ59" s="53">
        <v>337.846</v>
      </c>
      <c r="CR59" s="53">
        <v>306.84300000000002</v>
      </c>
      <c r="CS59" s="53">
        <v>298.54199999999997</v>
      </c>
      <c r="CT59" s="53">
        <v>154.79900000000001</v>
      </c>
      <c r="CU59" s="53">
        <v>114.735</v>
      </c>
      <c r="CV59" s="53">
        <v>35.651000000000003</v>
      </c>
      <c r="CW59" s="53">
        <v>58.67</v>
      </c>
      <c r="CX59" s="53">
        <v>60.148000000000003</v>
      </c>
      <c r="CY59" s="53">
        <v>62.822000000000003</v>
      </c>
      <c r="CZ59" s="53">
        <v>269.36599999999999</v>
      </c>
      <c r="DA59" s="53">
        <v>189.256</v>
      </c>
      <c r="DB59" s="53">
        <v>41.58</v>
      </c>
      <c r="DC59" s="53">
        <v>71.676000000000002</v>
      </c>
      <c r="DD59" s="53">
        <v>76.001000000000005</v>
      </c>
      <c r="DE59" s="53">
        <v>80.11</v>
      </c>
      <c r="DF59" s="53">
        <v>646.24199999999996</v>
      </c>
      <c r="DG59" s="53">
        <v>541.96600000000001</v>
      </c>
      <c r="DH59" s="53">
        <v>239.24</v>
      </c>
      <c r="DI59" s="53">
        <v>251.33</v>
      </c>
      <c r="DJ59" s="53">
        <v>249.56299999999999</v>
      </c>
      <c r="DK59" s="53">
        <v>193.822</v>
      </c>
      <c r="DL59" s="53">
        <v>1224.981</v>
      </c>
      <c r="DM59" s="53">
        <v>980.95600000000002</v>
      </c>
      <c r="DN59" s="53">
        <v>314.75400000000002</v>
      </c>
      <c r="DO59" s="53">
        <v>335.32400000000001</v>
      </c>
      <c r="DP59" s="53">
        <v>330.87700000000001</v>
      </c>
      <c r="DQ59" s="53">
        <v>243.501</v>
      </c>
      <c r="DR59" s="53">
        <v>502.995</v>
      </c>
      <c r="DS59" s="53">
        <v>422.38900000000001</v>
      </c>
      <c r="DT59" s="53">
        <v>198.57499999999999</v>
      </c>
      <c r="DU59" s="53">
        <v>194.74700000000001</v>
      </c>
      <c r="DV59" s="53">
        <v>189.393</v>
      </c>
      <c r="DW59" s="53">
        <v>150.80199999999999</v>
      </c>
      <c r="DX59" s="53">
        <v>965.72699999999998</v>
      </c>
      <c r="DY59" s="53">
        <v>775.29899999999998</v>
      </c>
      <c r="DZ59" s="53">
        <v>263.95800000000003</v>
      </c>
      <c r="EA59" s="53">
        <v>260.18599999999998</v>
      </c>
      <c r="EB59" s="53">
        <v>251.155</v>
      </c>
      <c r="EC59" s="53">
        <v>189.90299999999999</v>
      </c>
      <c r="ED59" s="53">
        <v>143.24700000000001</v>
      </c>
      <c r="EE59" s="53">
        <v>119.577</v>
      </c>
      <c r="EF59" s="53">
        <v>40.664999999999999</v>
      </c>
      <c r="EG59" s="53">
        <v>56.582000000000001</v>
      </c>
      <c r="EH59" s="53">
        <v>60.17</v>
      </c>
      <c r="EI59" s="53">
        <v>43.02</v>
      </c>
      <c r="EJ59" s="53">
        <v>259.25400000000002</v>
      </c>
      <c r="EK59" s="53">
        <v>205.65600000000001</v>
      </c>
      <c r="EL59" s="53">
        <v>50.795999999999999</v>
      </c>
      <c r="EM59" s="53">
        <v>75.138999999999996</v>
      </c>
      <c r="EN59" s="53">
        <v>79.721999999999994</v>
      </c>
      <c r="EO59" s="53">
        <v>53.597999999999999</v>
      </c>
      <c r="EP59" s="53">
        <v>218.405</v>
      </c>
      <c r="EQ59" s="53">
        <v>175.30199999999999</v>
      </c>
      <c r="ER59" s="53">
        <v>77.367999999999995</v>
      </c>
      <c r="ES59" s="53">
        <v>82.938999999999993</v>
      </c>
      <c r="ET59" s="53">
        <v>81.531000000000006</v>
      </c>
      <c r="EU59" s="53">
        <v>73.542000000000002</v>
      </c>
      <c r="EV59" s="53">
        <v>402.053</v>
      </c>
      <c r="EW59" s="53">
        <v>307.95499999999998</v>
      </c>
      <c r="EX59" s="53">
        <v>99.631</v>
      </c>
      <c r="EY59" s="53">
        <v>105.654</v>
      </c>
      <c r="EZ59" s="53">
        <v>102.67</v>
      </c>
      <c r="FA59" s="53">
        <v>94.097999999999999</v>
      </c>
      <c r="FB59" s="53">
        <v>163.79400000000001</v>
      </c>
      <c r="FC59" s="53">
        <v>131.875</v>
      </c>
      <c r="FD59" s="53">
        <v>64.406999999999996</v>
      </c>
      <c r="FE59" s="53">
        <v>61.03</v>
      </c>
      <c r="FF59" s="53">
        <v>58.180999999999997</v>
      </c>
      <c r="FG59" s="53">
        <v>56.494</v>
      </c>
      <c r="FH59" s="53">
        <v>310.46699999999998</v>
      </c>
      <c r="FI59" s="53">
        <v>237.523</v>
      </c>
      <c r="FJ59" s="53">
        <v>84.793000000000006</v>
      </c>
      <c r="FK59" s="53">
        <v>78.971999999999994</v>
      </c>
      <c r="FL59" s="53">
        <v>73.757000000000005</v>
      </c>
      <c r="FM59" s="53">
        <v>72.944999999999993</v>
      </c>
      <c r="FN59" s="53">
        <v>54.610999999999997</v>
      </c>
      <c r="FO59" s="53">
        <v>43.427</v>
      </c>
      <c r="FP59" s="53">
        <v>12.961</v>
      </c>
      <c r="FQ59" s="53">
        <v>21.908999999999999</v>
      </c>
      <c r="FR59" s="53">
        <v>23.35</v>
      </c>
      <c r="FS59" s="53">
        <v>17.047999999999998</v>
      </c>
      <c r="FT59" s="53">
        <v>91.585999999999999</v>
      </c>
      <c r="FU59" s="53">
        <v>70.432000000000002</v>
      </c>
      <c r="FV59" s="53">
        <v>14.837999999999999</v>
      </c>
      <c r="FW59" s="53">
        <v>26.681999999999999</v>
      </c>
      <c r="FX59" s="53">
        <v>28.913</v>
      </c>
      <c r="FY59" s="53">
        <v>21.154</v>
      </c>
      <c r="FZ59" s="53">
        <v>350.54199999999997</v>
      </c>
      <c r="GA59" s="53">
        <v>288.59899999999999</v>
      </c>
      <c r="GB59" s="53">
        <v>134.41200000000001</v>
      </c>
      <c r="GC59" s="53">
        <v>134.96899999999999</v>
      </c>
      <c r="GD59" s="53">
        <v>122.813</v>
      </c>
      <c r="GE59" s="53">
        <v>103.039</v>
      </c>
      <c r="GF59" s="53">
        <v>640.26800000000003</v>
      </c>
      <c r="GG59" s="53">
        <v>508.41500000000002</v>
      </c>
      <c r="GH59" s="53">
        <v>172.048</v>
      </c>
      <c r="GI59" s="53">
        <v>172.636</v>
      </c>
      <c r="GJ59" s="53">
        <v>163.73099999999999</v>
      </c>
      <c r="GK59" s="53">
        <v>131.85300000000001</v>
      </c>
      <c r="GL59" s="53">
        <v>283.63400000000001</v>
      </c>
      <c r="GM59" s="53">
        <v>235.14699999999999</v>
      </c>
      <c r="GN59" s="53">
        <v>116.343</v>
      </c>
      <c r="GO59" s="53">
        <v>108.569</v>
      </c>
      <c r="GP59" s="53">
        <v>97.388000000000005</v>
      </c>
      <c r="GQ59" s="53">
        <v>81.352999999999994</v>
      </c>
      <c r="GR59" s="53">
        <v>524.42100000000005</v>
      </c>
      <c r="GS59" s="53">
        <v>418.67500000000001</v>
      </c>
      <c r="GT59" s="53">
        <v>149.624</v>
      </c>
      <c r="GU59" s="53">
        <v>140.41800000000001</v>
      </c>
      <c r="GV59" s="53">
        <v>128.63300000000001</v>
      </c>
      <c r="GW59" s="53">
        <v>105.746</v>
      </c>
      <c r="GX59" s="53">
        <v>66.909000000000006</v>
      </c>
      <c r="GY59" s="53">
        <v>53.451999999999998</v>
      </c>
      <c r="GZ59" s="53">
        <v>18.068999999999999</v>
      </c>
      <c r="HA59" s="53">
        <v>26.4</v>
      </c>
      <c r="HB59" s="53">
        <v>25.423999999999999</v>
      </c>
      <c r="HC59" s="53">
        <v>21.686</v>
      </c>
      <c r="HD59" s="53">
        <v>115.84699999999999</v>
      </c>
      <c r="HE59" s="53">
        <v>89.74</v>
      </c>
      <c r="HF59" s="53">
        <v>22.422999999999998</v>
      </c>
      <c r="HG59" s="53">
        <v>32.218000000000004</v>
      </c>
      <c r="HH59" s="53">
        <v>35.097999999999999</v>
      </c>
      <c r="HI59" s="53">
        <v>26.106999999999999</v>
      </c>
      <c r="HJ59" s="53">
        <v>64.037000000000006</v>
      </c>
      <c r="HK59" s="53">
        <v>52.996000000000002</v>
      </c>
      <c r="HL59" s="53">
        <v>23.568000000000001</v>
      </c>
      <c r="HM59" s="53">
        <v>23.864999999999998</v>
      </c>
      <c r="HN59" s="53">
        <v>25.376000000000001</v>
      </c>
      <c r="HO59" s="53">
        <v>20.166</v>
      </c>
      <c r="HP59" s="53">
        <v>118.682</v>
      </c>
      <c r="HQ59" s="53">
        <v>93.768000000000001</v>
      </c>
      <c r="HR59" s="53">
        <v>29.271999999999998</v>
      </c>
      <c r="HS59" s="53">
        <v>31.805</v>
      </c>
      <c r="HT59" s="53">
        <v>32.691000000000003</v>
      </c>
      <c r="HU59" s="53">
        <v>24.914000000000001</v>
      </c>
      <c r="HV59" s="53">
        <v>45.667999999999999</v>
      </c>
      <c r="HW59" s="53">
        <v>38.301000000000002</v>
      </c>
      <c r="HX59" s="53">
        <v>19.707999999999998</v>
      </c>
      <c r="HY59" s="53">
        <v>17.317</v>
      </c>
      <c r="HZ59" s="53">
        <v>16.481999999999999</v>
      </c>
      <c r="IA59" s="53">
        <v>14.202</v>
      </c>
      <c r="IB59" s="53">
        <v>86.68</v>
      </c>
      <c r="IC59" s="53">
        <v>69.135999999999996</v>
      </c>
      <c r="ID59" s="53">
        <v>24.492999999999999</v>
      </c>
      <c r="IE59" s="53">
        <v>23.227</v>
      </c>
      <c r="IF59" s="53">
        <v>21.416</v>
      </c>
      <c r="IG59" s="53">
        <v>17.544</v>
      </c>
      <c r="IH59" s="53">
        <v>18.369</v>
      </c>
      <c r="II59" s="53">
        <v>14.695</v>
      </c>
      <c r="IJ59" s="53">
        <v>3.8610000000000002</v>
      </c>
      <c r="IK59" s="53">
        <v>6.548</v>
      </c>
      <c r="IL59" s="53">
        <v>8.8940000000000001</v>
      </c>
      <c r="IM59" s="53">
        <v>5.9640000000000004</v>
      </c>
      <c r="IN59" s="53">
        <v>32.000999999999998</v>
      </c>
      <c r="IO59" s="53">
        <v>24.632000000000001</v>
      </c>
      <c r="IP59" s="53">
        <v>4.7789999999999999</v>
      </c>
      <c r="IQ59" s="53">
        <v>8.5779999999999994</v>
      </c>
    </row>
    <row r="60" spans="1:251">
      <c r="A60" s="10">
        <v>43617</v>
      </c>
      <c r="B60" s="53">
        <v>3257.0990000000002</v>
      </c>
      <c r="C60" s="53">
        <v>2665.3879999999999</v>
      </c>
      <c r="D60" s="53">
        <v>1222.413</v>
      </c>
      <c r="E60" s="53">
        <v>1257.748</v>
      </c>
      <c r="F60" s="53">
        <v>1184.4739999999999</v>
      </c>
      <c r="G60" s="53">
        <v>1047.8130000000001</v>
      </c>
      <c r="H60" s="53">
        <v>6077.39</v>
      </c>
      <c r="I60" s="53">
        <v>4718.5519999999997</v>
      </c>
      <c r="J60" s="53">
        <v>1561.654</v>
      </c>
      <c r="K60" s="53">
        <v>1612.6469999999999</v>
      </c>
      <c r="L60" s="53">
        <v>1544.251</v>
      </c>
      <c r="M60" s="53">
        <v>1357.6320000000001</v>
      </c>
      <c r="N60" s="53">
        <v>2596.9180000000001</v>
      </c>
      <c r="O60" s="53">
        <v>2147.893</v>
      </c>
      <c r="P60" s="53">
        <v>1043.308</v>
      </c>
      <c r="Q60" s="53">
        <v>1011.681</v>
      </c>
      <c r="R60" s="53">
        <v>918.39800000000002</v>
      </c>
      <c r="S60" s="53">
        <v>813.10900000000004</v>
      </c>
      <c r="T60" s="53">
        <v>4922.0649999999996</v>
      </c>
      <c r="U60" s="53">
        <v>3857.8319999999999</v>
      </c>
      <c r="V60" s="53">
        <v>1341.9349999999999</v>
      </c>
      <c r="W60" s="53">
        <v>1307.7560000000001</v>
      </c>
      <c r="X60" s="53">
        <v>1208.1410000000001</v>
      </c>
      <c r="Y60" s="53">
        <v>1063.028</v>
      </c>
      <c r="Z60" s="53">
        <v>660.18100000000004</v>
      </c>
      <c r="AA60" s="53">
        <v>517.495</v>
      </c>
      <c r="AB60" s="53">
        <v>179.10499999999999</v>
      </c>
      <c r="AC60" s="53">
        <v>246.06700000000001</v>
      </c>
      <c r="AD60" s="53">
        <v>266.07600000000002</v>
      </c>
      <c r="AE60" s="53">
        <v>234.70400000000001</v>
      </c>
      <c r="AF60" s="53">
        <v>1155.325</v>
      </c>
      <c r="AG60" s="53">
        <v>860.72</v>
      </c>
      <c r="AH60" s="53">
        <v>219.71899999999999</v>
      </c>
      <c r="AI60" s="53">
        <v>304.89100000000002</v>
      </c>
      <c r="AJ60" s="53">
        <v>336.11</v>
      </c>
      <c r="AK60" s="53">
        <v>294.60500000000002</v>
      </c>
      <c r="AL60" s="53">
        <v>1029.606</v>
      </c>
      <c r="AM60" s="53">
        <v>843.13300000000004</v>
      </c>
      <c r="AN60" s="53">
        <v>387.62400000000002</v>
      </c>
      <c r="AO60" s="53">
        <v>398.27499999999998</v>
      </c>
      <c r="AP60" s="53">
        <v>374.16</v>
      </c>
      <c r="AQ60" s="53">
        <v>328.60199999999998</v>
      </c>
      <c r="AR60" s="53">
        <v>1927.278</v>
      </c>
      <c r="AS60" s="53">
        <v>1494.8530000000001</v>
      </c>
      <c r="AT60" s="53">
        <v>497.70699999999999</v>
      </c>
      <c r="AU60" s="53">
        <v>510.30099999999999</v>
      </c>
      <c r="AV60" s="53">
        <v>486.84500000000003</v>
      </c>
      <c r="AW60" s="53">
        <v>431.21899999999999</v>
      </c>
      <c r="AX60" s="53">
        <v>825.91399999999999</v>
      </c>
      <c r="AY60" s="53">
        <v>679.42</v>
      </c>
      <c r="AZ60" s="53">
        <v>324.83999999999997</v>
      </c>
      <c r="BA60" s="53">
        <v>327.387</v>
      </c>
      <c r="BB60" s="53">
        <v>291.95999999999998</v>
      </c>
      <c r="BC60" s="53">
        <v>261.73</v>
      </c>
      <c r="BD60" s="53">
        <v>1572.694</v>
      </c>
      <c r="BE60" s="53">
        <v>1225.106</v>
      </c>
      <c r="BF60" s="53">
        <v>417.55099999999999</v>
      </c>
      <c r="BG60" s="53">
        <v>424.11</v>
      </c>
      <c r="BH60" s="53">
        <v>383.44499999999999</v>
      </c>
      <c r="BI60" s="53">
        <v>346.38299999999998</v>
      </c>
      <c r="BJ60" s="53">
        <v>203.69200000000001</v>
      </c>
      <c r="BK60" s="53">
        <v>163.71299999999999</v>
      </c>
      <c r="BL60" s="53">
        <v>62.783999999999999</v>
      </c>
      <c r="BM60" s="53">
        <v>70.887</v>
      </c>
      <c r="BN60" s="53">
        <v>82.2</v>
      </c>
      <c r="BO60" s="53">
        <v>66.872</v>
      </c>
      <c r="BP60" s="53">
        <v>354.58300000000003</v>
      </c>
      <c r="BQ60" s="53">
        <v>269.74799999999999</v>
      </c>
      <c r="BR60" s="53">
        <v>80.156000000000006</v>
      </c>
      <c r="BS60" s="53">
        <v>86.191000000000003</v>
      </c>
      <c r="BT60" s="53">
        <v>103.401</v>
      </c>
      <c r="BU60" s="53">
        <v>84.835999999999999</v>
      </c>
      <c r="BV60" s="53">
        <v>851.23599999999999</v>
      </c>
      <c r="BW60" s="53">
        <v>683.96199999999999</v>
      </c>
      <c r="BX60" s="53">
        <v>320.61200000000002</v>
      </c>
      <c r="BY60" s="53">
        <v>325.36700000000002</v>
      </c>
      <c r="BZ60" s="53">
        <v>296.94499999999999</v>
      </c>
      <c r="CA60" s="53">
        <v>286.76100000000002</v>
      </c>
      <c r="CB60" s="53">
        <v>1583.35</v>
      </c>
      <c r="CC60" s="53">
        <v>1202.104</v>
      </c>
      <c r="CD60" s="53">
        <v>405.64100000000002</v>
      </c>
      <c r="CE60" s="53">
        <v>411.16699999999997</v>
      </c>
      <c r="CF60" s="53">
        <v>385.29599999999999</v>
      </c>
      <c r="CG60" s="53">
        <v>381.24599999999998</v>
      </c>
      <c r="CH60" s="53">
        <v>692.8</v>
      </c>
      <c r="CI60" s="53">
        <v>568.24</v>
      </c>
      <c r="CJ60" s="53">
        <v>284.66699999999997</v>
      </c>
      <c r="CK60" s="53">
        <v>267.68599999999998</v>
      </c>
      <c r="CL60" s="53">
        <v>234.52699999999999</v>
      </c>
      <c r="CM60" s="53">
        <v>218.74100000000001</v>
      </c>
      <c r="CN60" s="53">
        <v>1300.3430000000001</v>
      </c>
      <c r="CO60" s="53">
        <v>1009.352</v>
      </c>
      <c r="CP60" s="53">
        <v>363.65899999999999</v>
      </c>
      <c r="CQ60" s="53">
        <v>337.45</v>
      </c>
      <c r="CR60" s="53">
        <v>308.24200000000002</v>
      </c>
      <c r="CS60" s="53">
        <v>290.99200000000002</v>
      </c>
      <c r="CT60" s="53">
        <v>158.43600000000001</v>
      </c>
      <c r="CU60" s="53">
        <v>115.723</v>
      </c>
      <c r="CV60" s="53">
        <v>35.945</v>
      </c>
      <c r="CW60" s="53">
        <v>57.680999999999997</v>
      </c>
      <c r="CX60" s="53">
        <v>62.417999999999999</v>
      </c>
      <c r="CY60" s="53">
        <v>68.019000000000005</v>
      </c>
      <c r="CZ60" s="53">
        <v>283.00700000000001</v>
      </c>
      <c r="DA60" s="53">
        <v>192.75200000000001</v>
      </c>
      <c r="DB60" s="53">
        <v>41.981999999999999</v>
      </c>
      <c r="DC60" s="53">
        <v>73.716999999999999</v>
      </c>
      <c r="DD60" s="53">
        <v>77.054000000000002</v>
      </c>
      <c r="DE60" s="53">
        <v>90.254999999999995</v>
      </c>
      <c r="DF60" s="53">
        <v>652.71500000000003</v>
      </c>
      <c r="DG60" s="53">
        <v>545.51700000000005</v>
      </c>
      <c r="DH60" s="53">
        <v>245.75</v>
      </c>
      <c r="DI60" s="53">
        <v>256.18700000000001</v>
      </c>
      <c r="DJ60" s="53">
        <v>250.97200000000001</v>
      </c>
      <c r="DK60" s="53">
        <v>202.50899999999999</v>
      </c>
      <c r="DL60" s="53">
        <v>1230.7560000000001</v>
      </c>
      <c r="DM60" s="53">
        <v>981.47900000000004</v>
      </c>
      <c r="DN60" s="53">
        <v>313.483</v>
      </c>
      <c r="DO60" s="53">
        <v>336.04599999999999</v>
      </c>
      <c r="DP60" s="53">
        <v>331.94900000000001</v>
      </c>
      <c r="DQ60" s="53">
        <v>249.27699999999999</v>
      </c>
      <c r="DR60" s="53">
        <v>508.52</v>
      </c>
      <c r="DS60" s="53">
        <v>426.24200000000002</v>
      </c>
      <c r="DT60" s="53">
        <v>205.828</v>
      </c>
      <c r="DU60" s="53">
        <v>196.75700000000001</v>
      </c>
      <c r="DV60" s="53">
        <v>188.09299999999999</v>
      </c>
      <c r="DW60" s="53">
        <v>154.84899999999999</v>
      </c>
      <c r="DX60" s="53">
        <v>971.78899999999999</v>
      </c>
      <c r="DY60" s="53">
        <v>780.19299999999998</v>
      </c>
      <c r="DZ60" s="53">
        <v>264.98200000000003</v>
      </c>
      <c r="EA60" s="53">
        <v>262.13099999999997</v>
      </c>
      <c r="EB60" s="53">
        <v>253.08</v>
      </c>
      <c r="EC60" s="53">
        <v>191.596</v>
      </c>
      <c r="ED60" s="53">
        <v>144.19499999999999</v>
      </c>
      <c r="EE60" s="53">
        <v>119.27500000000001</v>
      </c>
      <c r="EF60" s="53">
        <v>39.921999999999997</v>
      </c>
      <c r="EG60" s="53">
        <v>59.43</v>
      </c>
      <c r="EH60" s="53">
        <v>62.878999999999998</v>
      </c>
      <c r="EI60" s="53">
        <v>47.658999999999999</v>
      </c>
      <c r="EJ60" s="53">
        <v>258.96699999999998</v>
      </c>
      <c r="EK60" s="53">
        <v>201.286</v>
      </c>
      <c r="EL60" s="53">
        <v>48.502000000000002</v>
      </c>
      <c r="EM60" s="53">
        <v>73.915000000000006</v>
      </c>
      <c r="EN60" s="53">
        <v>78.869</v>
      </c>
      <c r="EO60" s="53">
        <v>57.680999999999997</v>
      </c>
      <c r="EP60" s="53">
        <v>221.06200000000001</v>
      </c>
      <c r="EQ60" s="53">
        <v>175.773</v>
      </c>
      <c r="ER60" s="53">
        <v>76.855000000000004</v>
      </c>
      <c r="ES60" s="53">
        <v>83.673000000000002</v>
      </c>
      <c r="ET60" s="53">
        <v>80.474000000000004</v>
      </c>
      <c r="EU60" s="53">
        <v>76.126000000000005</v>
      </c>
      <c r="EV60" s="53">
        <v>404.91</v>
      </c>
      <c r="EW60" s="53">
        <v>308.37900000000002</v>
      </c>
      <c r="EX60" s="53">
        <v>99.331000000000003</v>
      </c>
      <c r="EY60" s="53">
        <v>105.85</v>
      </c>
      <c r="EZ60" s="53">
        <v>103.19799999999999</v>
      </c>
      <c r="FA60" s="53">
        <v>96.531000000000006</v>
      </c>
      <c r="FB60" s="53">
        <v>170.97300000000001</v>
      </c>
      <c r="FC60" s="53">
        <v>137.31</v>
      </c>
      <c r="FD60" s="53">
        <v>65.2</v>
      </c>
      <c r="FE60" s="53">
        <v>64.837999999999994</v>
      </c>
      <c r="FF60" s="53">
        <v>60.701999999999998</v>
      </c>
      <c r="FG60" s="53">
        <v>59.465000000000003</v>
      </c>
      <c r="FH60" s="53">
        <v>321.76600000000002</v>
      </c>
      <c r="FI60" s="53">
        <v>244.97300000000001</v>
      </c>
      <c r="FJ60" s="53">
        <v>85.366</v>
      </c>
      <c r="FK60" s="53">
        <v>81.745999999999995</v>
      </c>
      <c r="FL60" s="53">
        <v>77.861999999999995</v>
      </c>
      <c r="FM60" s="53">
        <v>76.793000000000006</v>
      </c>
      <c r="FN60" s="53">
        <v>50.088999999999999</v>
      </c>
      <c r="FO60" s="53">
        <v>38.463000000000001</v>
      </c>
      <c r="FP60" s="53">
        <v>11.654999999999999</v>
      </c>
      <c r="FQ60" s="53">
        <v>18.835000000000001</v>
      </c>
      <c r="FR60" s="53">
        <v>19.771999999999998</v>
      </c>
      <c r="FS60" s="53">
        <v>16.661999999999999</v>
      </c>
      <c r="FT60" s="53">
        <v>83.144000000000005</v>
      </c>
      <c r="FU60" s="53">
        <v>63.405999999999999</v>
      </c>
      <c r="FV60" s="53">
        <v>13.965</v>
      </c>
      <c r="FW60" s="53">
        <v>24.103999999999999</v>
      </c>
      <c r="FX60" s="53">
        <v>25.335999999999999</v>
      </c>
      <c r="FY60" s="53">
        <v>19.738</v>
      </c>
      <c r="FZ60" s="53">
        <v>355.19900000000001</v>
      </c>
      <c r="GA60" s="53">
        <v>290.68400000000003</v>
      </c>
      <c r="GB60" s="53">
        <v>132.893</v>
      </c>
      <c r="GC60" s="53">
        <v>137.07499999999999</v>
      </c>
      <c r="GD60" s="53">
        <v>127.182</v>
      </c>
      <c r="GE60" s="53">
        <v>111.48399999999999</v>
      </c>
      <c r="GF60" s="53">
        <v>653.76099999999997</v>
      </c>
      <c r="GG60" s="53">
        <v>510.11500000000001</v>
      </c>
      <c r="GH60" s="53">
        <v>172.489</v>
      </c>
      <c r="GI60" s="53">
        <v>173.047</v>
      </c>
      <c r="GJ60" s="53">
        <v>164.57900000000001</v>
      </c>
      <c r="GK60" s="53">
        <v>143.64599999999999</v>
      </c>
      <c r="GL60" s="53">
        <v>285.09500000000003</v>
      </c>
      <c r="GM60" s="53">
        <v>237.398</v>
      </c>
      <c r="GN60" s="53">
        <v>111.997</v>
      </c>
      <c r="GO60" s="53">
        <v>111.196</v>
      </c>
      <c r="GP60" s="53">
        <v>103.265</v>
      </c>
      <c r="GQ60" s="53">
        <v>86.781999999999996</v>
      </c>
      <c r="GR60" s="53">
        <v>536.56399999999996</v>
      </c>
      <c r="GS60" s="53">
        <v>421.959</v>
      </c>
      <c r="GT60" s="53">
        <v>146.541</v>
      </c>
      <c r="GU60" s="53">
        <v>142.32300000000001</v>
      </c>
      <c r="GV60" s="53">
        <v>133.096</v>
      </c>
      <c r="GW60" s="53">
        <v>114.605</v>
      </c>
      <c r="GX60" s="53">
        <v>70.103999999999999</v>
      </c>
      <c r="GY60" s="53">
        <v>53.286000000000001</v>
      </c>
      <c r="GZ60" s="53">
        <v>20.896000000000001</v>
      </c>
      <c r="HA60" s="53">
        <v>25.879000000000001</v>
      </c>
      <c r="HB60" s="53">
        <v>23.917000000000002</v>
      </c>
      <c r="HC60" s="53">
        <v>24.702000000000002</v>
      </c>
      <c r="HD60" s="53">
        <v>117.197</v>
      </c>
      <c r="HE60" s="53">
        <v>88.156000000000006</v>
      </c>
      <c r="HF60" s="53">
        <v>25.948</v>
      </c>
      <c r="HG60" s="53">
        <v>30.724</v>
      </c>
      <c r="HH60" s="53">
        <v>31.483000000000001</v>
      </c>
      <c r="HI60" s="53">
        <v>29.042000000000002</v>
      </c>
      <c r="HJ60" s="53">
        <v>63.283999999999999</v>
      </c>
      <c r="HK60" s="53">
        <v>53.173000000000002</v>
      </c>
      <c r="HL60" s="53">
        <v>23.844000000000001</v>
      </c>
      <c r="HM60" s="53">
        <v>23.684999999999999</v>
      </c>
      <c r="HN60" s="53">
        <v>24.459</v>
      </c>
      <c r="HO60" s="53">
        <v>18.952999999999999</v>
      </c>
      <c r="HP60" s="53">
        <v>118.07599999999999</v>
      </c>
      <c r="HQ60" s="53">
        <v>93.89</v>
      </c>
      <c r="HR60" s="53">
        <v>29.242000000000001</v>
      </c>
      <c r="HS60" s="53">
        <v>31.74</v>
      </c>
      <c r="HT60" s="53">
        <v>32.908000000000001</v>
      </c>
      <c r="HU60" s="53">
        <v>24.186</v>
      </c>
      <c r="HV60" s="53">
        <v>45.923000000000002</v>
      </c>
      <c r="HW60" s="53">
        <v>39.67</v>
      </c>
      <c r="HX60" s="53">
        <v>19.728000000000002</v>
      </c>
      <c r="HY60" s="53">
        <v>17.760000000000002</v>
      </c>
      <c r="HZ60" s="53">
        <v>16.763999999999999</v>
      </c>
      <c r="IA60" s="53">
        <v>13.08</v>
      </c>
      <c r="IB60" s="53">
        <v>88.563999999999993</v>
      </c>
      <c r="IC60" s="53">
        <v>71.314999999999998</v>
      </c>
      <c r="ID60" s="53">
        <v>24.468</v>
      </c>
      <c r="IE60" s="53">
        <v>24.22</v>
      </c>
      <c r="IF60" s="53">
        <v>22.626999999999999</v>
      </c>
      <c r="IG60" s="53">
        <v>17.248999999999999</v>
      </c>
      <c r="IH60" s="53">
        <v>17.361000000000001</v>
      </c>
      <c r="II60" s="53">
        <v>13.502000000000001</v>
      </c>
      <c r="IJ60" s="53">
        <v>4.1159999999999997</v>
      </c>
      <c r="IK60" s="53">
        <v>5.9260000000000002</v>
      </c>
      <c r="IL60" s="53">
        <v>7.6950000000000003</v>
      </c>
      <c r="IM60" s="53">
        <v>5.8730000000000002</v>
      </c>
      <c r="IN60" s="53">
        <v>29.512</v>
      </c>
      <c r="IO60" s="53">
        <v>22.574999999999999</v>
      </c>
      <c r="IP60" s="53">
        <v>4.774</v>
      </c>
      <c r="IQ60" s="53">
        <v>7.52</v>
      </c>
    </row>
    <row r="61" spans="1:251">
      <c r="A61" s="10">
        <v>43709</v>
      </c>
      <c r="B61" s="53">
        <v>3262.2330000000002</v>
      </c>
      <c r="C61" s="53">
        <v>2669.181</v>
      </c>
      <c r="D61" s="53">
        <v>1234.588</v>
      </c>
      <c r="E61" s="53">
        <v>1242.2090000000001</v>
      </c>
      <c r="F61" s="53">
        <v>1185.703</v>
      </c>
      <c r="G61" s="53">
        <v>1052.2529999999999</v>
      </c>
      <c r="H61" s="53">
        <v>6088.43</v>
      </c>
      <c r="I61" s="53">
        <v>4728.098</v>
      </c>
      <c r="J61" s="53">
        <v>1559.59</v>
      </c>
      <c r="K61" s="53">
        <v>1615.528</v>
      </c>
      <c r="L61" s="53">
        <v>1552.979</v>
      </c>
      <c r="M61" s="53">
        <v>1360.3320000000001</v>
      </c>
      <c r="N61" s="53">
        <v>2594.884</v>
      </c>
      <c r="O61" s="53">
        <v>2143.6329999999998</v>
      </c>
      <c r="P61" s="53">
        <v>1058.7929999999999</v>
      </c>
      <c r="Q61" s="53">
        <v>988.51199999999994</v>
      </c>
      <c r="R61" s="53">
        <v>918.125</v>
      </c>
      <c r="S61" s="53">
        <v>816.09299999999996</v>
      </c>
      <c r="T61" s="53">
        <v>4931.91</v>
      </c>
      <c r="U61" s="53">
        <v>3857.0810000000001</v>
      </c>
      <c r="V61" s="53">
        <v>1349.2650000000001</v>
      </c>
      <c r="W61" s="53">
        <v>1291.3219999999999</v>
      </c>
      <c r="X61" s="53">
        <v>1216.4939999999999</v>
      </c>
      <c r="Y61" s="53">
        <v>1074.829</v>
      </c>
      <c r="Z61" s="53">
        <v>667.34900000000005</v>
      </c>
      <c r="AA61" s="53">
        <v>525.54700000000003</v>
      </c>
      <c r="AB61" s="53">
        <v>175.79499999999999</v>
      </c>
      <c r="AC61" s="53">
        <v>253.697</v>
      </c>
      <c r="AD61" s="53">
        <v>267.57900000000001</v>
      </c>
      <c r="AE61" s="53">
        <v>236.16</v>
      </c>
      <c r="AF61" s="53">
        <v>1156.52</v>
      </c>
      <c r="AG61" s="53">
        <v>871.01700000000005</v>
      </c>
      <c r="AH61" s="53">
        <v>210.32499999999999</v>
      </c>
      <c r="AI61" s="53">
        <v>324.20600000000002</v>
      </c>
      <c r="AJ61" s="53">
        <v>336.48500000000001</v>
      </c>
      <c r="AK61" s="53">
        <v>285.50299999999999</v>
      </c>
      <c r="AL61" s="53">
        <v>1034.165</v>
      </c>
      <c r="AM61" s="53">
        <v>846.03399999999999</v>
      </c>
      <c r="AN61" s="53">
        <v>395.05</v>
      </c>
      <c r="AO61" s="53">
        <v>394.16800000000001</v>
      </c>
      <c r="AP61" s="53">
        <v>373.05399999999997</v>
      </c>
      <c r="AQ61" s="53">
        <v>332.63</v>
      </c>
      <c r="AR61" s="53">
        <v>1922.248</v>
      </c>
      <c r="AS61" s="53">
        <v>1499.105</v>
      </c>
      <c r="AT61" s="53">
        <v>497.84899999999999</v>
      </c>
      <c r="AU61" s="53">
        <v>511.43299999999999</v>
      </c>
      <c r="AV61" s="53">
        <v>489.82299999999998</v>
      </c>
      <c r="AW61" s="53">
        <v>423.14299999999997</v>
      </c>
      <c r="AX61" s="53">
        <v>820.83699999999999</v>
      </c>
      <c r="AY61" s="53">
        <v>678.02800000000002</v>
      </c>
      <c r="AZ61" s="53">
        <v>338.745</v>
      </c>
      <c r="BA61" s="53">
        <v>313.58</v>
      </c>
      <c r="BB61" s="53">
        <v>288.86</v>
      </c>
      <c r="BC61" s="53">
        <v>256.56400000000002</v>
      </c>
      <c r="BD61" s="53">
        <v>1554.616</v>
      </c>
      <c r="BE61" s="53">
        <v>1221.0730000000001</v>
      </c>
      <c r="BF61" s="53">
        <v>431.274</v>
      </c>
      <c r="BG61" s="53">
        <v>405.29599999999999</v>
      </c>
      <c r="BH61" s="53">
        <v>384.50299999999999</v>
      </c>
      <c r="BI61" s="53">
        <v>333.54300000000001</v>
      </c>
      <c r="BJ61" s="53">
        <v>213.328</v>
      </c>
      <c r="BK61" s="53">
        <v>168.006</v>
      </c>
      <c r="BL61" s="53">
        <v>56.305</v>
      </c>
      <c r="BM61" s="53">
        <v>80.587999999999994</v>
      </c>
      <c r="BN61" s="53">
        <v>84.194000000000003</v>
      </c>
      <c r="BO61" s="53">
        <v>76.066000000000003</v>
      </c>
      <c r="BP61" s="53">
        <v>367.63200000000001</v>
      </c>
      <c r="BQ61" s="53">
        <v>278.03100000000001</v>
      </c>
      <c r="BR61" s="53">
        <v>66.575000000000003</v>
      </c>
      <c r="BS61" s="53">
        <v>106.137</v>
      </c>
      <c r="BT61" s="53">
        <v>105.32</v>
      </c>
      <c r="BU61" s="53">
        <v>89.600999999999999</v>
      </c>
      <c r="BV61" s="53">
        <v>866.60299999999995</v>
      </c>
      <c r="BW61" s="53">
        <v>685.88499999999999</v>
      </c>
      <c r="BX61" s="53">
        <v>327.15199999999999</v>
      </c>
      <c r="BY61" s="53">
        <v>318.98200000000003</v>
      </c>
      <c r="BZ61" s="53">
        <v>299.315</v>
      </c>
      <c r="CA61" s="53">
        <v>297.34199999999998</v>
      </c>
      <c r="CB61" s="53">
        <v>1599.009</v>
      </c>
      <c r="CC61" s="53">
        <v>1205.8620000000001</v>
      </c>
      <c r="CD61" s="53">
        <v>404.85700000000003</v>
      </c>
      <c r="CE61" s="53">
        <v>412.72800000000001</v>
      </c>
      <c r="CF61" s="53">
        <v>388.27699999999999</v>
      </c>
      <c r="CG61" s="53">
        <v>393.14699999999999</v>
      </c>
      <c r="CH61" s="53">
        <v>706.31200000000001</v>
      </c>
      <c r="CI61" s="53">
        <v>570.47199999999998</v>
      </c>
      <c r="CJ61" s="53">
        <v>285.87299999999999</v>
      </c>
      <c r="CK61" s="53">
        <v>265.27100000000002</v>
      </c>
      <c r="CL61" s="53">
        <v>242.83</v>
      </c>
      <c r="CM61" s="53">
        <v>230.785</v>
      </c>
      <c r="CN61" s="53">
        <v>1322.3119999999999</v>
      </c>
      <c r="CO61" s="53">
        <v>1013.909</v>
      </c>
      <c r="CP61" s="53">
        <v>354.98599999999999</v>
      </c>
      <c r="CQ61" s="53">
        <v>342.82400000000001</v>
      </c>
      <c r="CR61" s="53">
        <v>316.09899999999999</v>
      </c>
      <c r="CS61" s="53">
        <v>308.40300000000002</v>
      </c>
      <c r="CT61" s="53">
        <v>160.291</v>
      </c>
      <c r="CU61" s="53">
        <v>115.41200000000001</v>
      </c>
      <c r="CV61" s="53">
        <v>41.28</v>
      </c>
      <c r="CW61" s="53">
        <v>53.710999999999999</v>
      </c>
      <c r="CX61" s="53">
        <v>56.484999999999999</v>
      </c>
      <c r="CY61" s="53">
        <v>66.557000000000002</v>
      </c>
      <c r="CZ61" s="53">
        <v>276.69600000000003</v>
      </c>
      <c r="DA61" s="53">
        <v>191.953</v>
      </c>
      <c r="DB61" s="53">
        <v>49.871000000000002</v>
      </c>
      <c r="DC61" s="53">
        <v>69.903999999999996</v>
      </c>
      <c r="DD61" s="53">
        <v>72.177999999999997</v>
      </c>
      <c r="DE61" s="53">
        <v>84.742999999999995</v>
      </c>
      <c r="DF61" s="53">
        <v>648.18399999999997</v>
      </c>
      <c r="DG61" s="53">
        <v>544.85799999999995</v>
      </c>
      <c r="DH61" s="53">
        <v>244.86799999999999</v>
      </c>
      <c r="DI61" s="53">
        <v>254.614</v>
      </c>
      <c r="DJ61" s="53">
        <v>254.15600000000001</v>
      </c>
      <c r="DK61" s="53">
        <v>200.47499999999999</v>
      </c>
      <c r="DL61" s="53">
        <v>1238.42</v>
      </c>
      <c r="DM61" s="53">
        <v>983.37199999999996</v>
      </c>
      <c r="DN61" s="53">
        <v>312.94499999999999</v>
      </c>
      <c r="DO61" s="53">
        <v>337.15</v>
      </c>
      <c r="DP61" s="53">
        <v>333.27699999999999</v>
      </c>
      <c r="DQ61" s="53">
        <v>255.04900000000001</v>
      </c>
      <c r="DR61" s="53">
        <v>505.91800000000001</v>
      </c>
      <c r="DS61" s="53">
        <v>423.37799999999999</v>
      </c>
      <c r="DT61" s="53">
        <v>206.20099999999999</v>
      </c>
      <c r="DU61" s="53">
        <v>193.852</v>
      </c>
      <c r="DV61" s="53">
        <v>189.45599999999999</v>
      </c>
      <c r="DW61" s="53">
        <v>155.11699999999999</v>
      </c>
      <c r="DX61" s="53">
        <v>978.37699999999995</v>
      </c>
      <c r="DY61" s="53">
        <v>777.23299999999995</v>
      </c>
      <c r="DZ61" s="53">
        <v>264.12</v>
      </c>
      <c r="EA61" s="53">
        <v>259.41800000000001</v>
      </c>
      <c r="EB61" s="53">
        <v>253.69499999999999</v>
      </c>
      <c r="EC61" s="53">
        <v>201.14400000000001</v>
      </c>
      <c r="ED61" s="53">
        <v>142.26599999999999</v>
      </c>
      <c r="EE61" s="53">
        <v>121.48</v>
      </c>
      <c r="EF61" s="53">
        <v>38.667000000000002</v>
      </c>
      <c r="EG61" s="53">
        <v>60.762</v>
      </c>
      <c r="EH61" s="53">
        <v>64.7</v>
      </c>
      <c r="EI61" s="53">
        <v>45.357999999999997</v>
      </c>
      <c r="EJ61" s="53">
        <v>260.04300000000001</v>
      </c>
      <c r="EK61" s="53">
        <v>206.13800000000001</v>
      </c>
      <c r="EL61" s="53">
        <v>48.825000000000003</v>
      </c>
      <c r="EM61" s="53">
        <v>77.730999999999995</v>
      </c>
      <c r="EN61" s="53">
        <v>79.581999999999994</v>
      </c>
      <c r="EO61" s="53">
        <v>53.905000000000001</v>
      </c>
      <c r="EP61" s="53">
        <v>218.84299999999999</v>
      </c>
      <c r="EQ61" s="53">
        <v>175.828</v>
      </c>
      <c r="ER61" s="53">
        <v>78.221000000000004</v>
      </c>
      <c r="ES61" s="53">
        <v>84.912999999999997</v>
      </c>
      <c r="ET61" s="53">
        <v>79.869</v>
      </c>
      <c r="EU61" s="53">
        <v>73.825000000000003</v>
      </c>
      <c r="EV61" s="53">
        <v>401.56</v>
      </c>
      <c r="EW61" s="53">
        <v>308.81400000000002</v>
      </c>
      <c r="EX61" s="53">
        <v>99.26</v>
      </c>
      <c r="EY61" s="53">
        <v>105.831</v>
      </c>
      <c r="EZ61" s="53">
        <v>103.723</v>
      </c>
      <c r="FA61" s="53">
        <v>92.745999999999995</v>
      </c>
      <c r="FB61" s="53">
        <v>169.09200000000001</v>
      </c>
      <c r="FC61" s="53">
        <v>137.52799999999999</v>
      </c>
      <c r="FD61" s="53">
        <v>67.08</v>
      </c>
      <c r="FE61" s="53">
        <v>65.927000000000007</v>
      </c>
      <c r="FF61" s="53">
        <v>58.765999999999998</v>
      </c>
      <c r="FG61" s="53">
        <v>56.838999999999999</v>
      </c>
      <c r="FH61" s="53">
        <v>320.12299999999999</v>
      </c>
      <c r="FI61" s="53">
        <v>247.59</v>
      </c>
      <c r="FJ61" s="53">
        <v>87.143000000000001</v>
      </c>
      <c r="FK61" s="53">
        <v>82.555999999999997</v>
      </c>
      <c r="FL61" s="53">
        <v>77.89</v>
      </c>
      <c r="FM61" s="53">
        <v>72.533000000000001</v>
      </c>
      <c r="FN61" s="53">
        <v>49.750999999999998</v>
      </c>
      <c r="FO61" s="53">
        <v>38.299999999999997</v>
      </c>
      <c r="FP61" s="53">
        <v>11.141</v>
      </c>
      <c r="FQ61" s="53">
        <v>18.986000000000001</v>
      </c>
      <c r="FR61" s="53">
        <v>21.103000000000002</v>
      </c>
      <c r="FS61" s="53">
        <v>16.986000000000001</v>
      </c>
      <c r="FT61" s="53">
        <v>81.436999999999998</v>
      </c>
      <c r="FU61" s="53">
        <v>61.223999999999997</v>
      </c>
      <c r="FV61" s="53">
        <v>12.117000000000001</v>
      </c>
      <c r="FW61" s="53">
        <v>23.274999999999999</v>
      </c>
      <c r="FX61" s="53">
        <v>25.832999999999998</v>
      </c>
      <c r="FY61" s="53">
        <v>20.213000000000001</v>
      </c>
      <c r="FZ61" s="53">
        <v>345.95699999999999</v>
      </c>
      <c r="GA61" s="53">
        <v>290.36</v>
      </c>
      <c r="GB61" s="53">
        <v>131.488</v>
      </c>
      <c r="GC61" s="53">
        <v>132.74299999999999</v>
      </c>
      <c r="GD61" s="53">
        <v>124.76900000000001</v>
      </c>
      <c r="GE61" s="53">
        <v>105.279</v>
      </c>
      <c r="GF61" s="53">
        <v>651.58000000000004</v>
      </c>
      <c r="GG61" s="53">
        <v>510.87200000000001</v>
      </c>
      <c r="GH61" s="53">
        <v>172.06100000000001</v>
      </c>
      <c r="GI61" s="53">
        <v>173.191</v>
      </c>
      <c r="GJ61" s="53">
        <v>165.62</v>
      </c>
      <c r="GK61" s="53">
        <v>140.708</v>
      </c>
      <c r="GL61" s="53">
        <v>279.435</v>
      </c>
      <c r="GM61" s="53">
        <v>236.697</v>
      </c>
      <c r="GN61" s="53">
        <v>110.43600000000001</v>
      </c>
      <c r="GO61" s="53">
        <v>106.712</v>
      </c>
      <c r="GP61" s="53">
        <v>100.65</v>
      </c>
      <c r="GQ61" s="53">
        <v>84.296000000000006</v>
      </c>
      <c r="GR61" s="53">
        <v>540.01099999999997</v>
      </c>
      <c r="GS61" s="53">
        <v>424.32400000000001</v>
      </c>
      <c r="GT61" s="53">
        <v>147.435</v>
      </c>
      <c r="GU61" s="53">
        <v>142.91900000000001</v>
      </c>
      <c r="GV61" s="53">
        <v>133.97</v>
      </c>
      <c r="GW61" s="53">
        <v>115.687</v>
      </c>
      <c r="GX61" s="53">
        <v>66.522000000000006</v>
      </c>
      <c r="GY61" s="53">
        <v>53.662999999999997</v>
      </c>
      <c r="GZ61" s="53">
        <v>21.050999999999998</v>
      </c>
      <c r="HA61" s="53">
        <v>26.030999999999999</v>
      </c>
      <c r="HB61" s="53">
        <v>24.119</v>
      </c>
      <c r="HC61" s="53">
        <v>20.983000000000001</v>
      </c>
      <c r="HD61" s="53">
        <v>111.569</v>
      </c>
      <c r="HE61" s="53">
        <v>86.548000000000002</v>
      </c>
      <c r="HF61" s="53">
        <v>24.626000000000001</v>
      </c>
      <c r="HG61" s="53">
        <v>30.271000000000001</v>
      </c>
      <c r="HH61" s="53">
        <v>31.65</v>
      </c>
      <c r="HI61" s="53">
        <v>25.021000000000001</v>
      </c>
      <c r="HJ61" s="53">
        <v>62.887</v>
      </c>
      <c r="HK61" s="53">
        <v>53.247999999999998</v>
      </c>
      <c r="HL61" s="53">
        <v>22.99</v>
      </c>
      <c r="HM61" s="53">
        <v>24.166</v>
      </c>
      <c r="HN61" s="53">
        <v>24.451000000000001</v>
      </c>
      <c r="HO61" s="53">
        <v>18.645</v>
      </c>
      <c r="HP61" s="53">
        <v>118.613</v>
      </c>
      <c r="HQ61" s="53">
        <v>93.983999999999995</v>
      </c>
      <c r="HR61" s="53">
        <v>29.273</v>
      </c>
      <c r="HS61" s="53">
        <v>31.745999999999999</v>
      </c>
      <c r="HT61" s="53">
        <v>32.965000000000003</v>
      </c>
      <c r="HU61" s="53">
        <v>24.629000000000001</v>
      </c>
      <c r="HV61" s="53">
        <v>45.604999999999997</v>
      </c>
      <c r="HW61" s="53">
        <v>39.231000000000002</v>
      </c>
      <c r="HX61" s="53">
        <v>19.276</v>
      </c>
      <c r="HY61" s="53">
        <v>17.661000000000001</v>
      </c>
      <c r="HZ61" s="53">
        <v>16.16</v>
      </c>
      <c r="IA61" s="53">
        <v>13.207000000000001</v>
      </c>
      <c r="IB61" s="53">
        <v>89.037000000000006</v>
      </c>
      <c r="IC61" s="53">
        <v>71.024000000000001</v>
      </c>
      <c r="ID61" s="53">
        <v>24.690999999999999</v>
      </c>
      <c r="IE61" s="53">
        <v>23.728000000000002</v>
      </c>
      <c r="IF61" s="53">
        <v>22.605</v>
      </c>
      <c r="IG61" s="53">
        <v>18.013000000000002</v>
      </c>
      <c r="IH61" s="53">
        <v>17.282</v>
      </c>
      <c r="II61" s="53">
        <v>14.016999999999999</v>
      </c>
      <c r="IJ61" s="53">
        <v>3.714</v>
      </c>
      <c r="IK61" s="53">
        <v>6.5060000000000002</v>
      </c>
      <c r="IL61" s="53">
        <v>8.2919999999999998</v>
      </c>
      <c r="IM61" s="53">
        <v>5.4379999999999997</v>
      </c>
      <c r="IN61" s="53">
        <v>29.576000000000001</v>
      </c>
      <c r="IO61" s="53">
        <v>22.96</v>
      </c>
      <c r="IP61" s="53">
        <v>4.5819999999999999</v>
      </c>
      <c r="IQ61" s="53">
        <v>8.0180000000000007</v>
      </c>
    </row>
    <row r="62" spans="1:251">
      <c r="A62" s="10">
        <v>43800</v>
      </c>
      <c r="B62" s="53">
        <v>3257.14</v>
      </c>
      <c r="C62" s="53">
        <v>2673.0059999999999</v>
      </c>
      <c r="D62" s="53">
        <v>1224.5429999999999</v>
      </c>
      <c r="E62" s="53">
        <v>1254.184</v>
      </c>
      <c r="F62" s="53">
        <v>1187.7470000000001</v>
      </c>
      <c r="G62" s="53">
        <v>1042.8989999999999</v>
      </c>
      <c r="H62" s="53">
        <v>6078.9880000000003</v>
      </c>
      <c r="I62" s="53">
        <v>4738.9849999999997</v>
      </c>
      <c r="J62" s="53">
        <v>1555.6279999999999</v>
      </c>
      <c r="K62" s="53">
        <v>1619.173</v>
      </c>
      <c r="L62" s="53">
        <v>1564.184</v>
      </c>
      <c r="M62" s="53">
        <v>1340.0029999999999</v>
      </c>
      <c r="N62" s="53">
        <v>2575.8919999999998</v>
      </c>
      <c r="O62" s="53">
        <v>2134.9569999999999</v>
      </c>
      <c r="P62" s="53">
        <v>1045.297</v>
      </c>
      <c r="Q62" s="53">
        <v>987.4</v>
      </c>
      <c r="R62" s="53">
        <v>915.70500000000004</v>
      </c>
      <c r="S62" s="53">
        <v>807.78200000000004</v>
      </c>
      <c r="T62" s="53">
        <v>4904.5320000000002</v>
      </c>
      <c r="U62" s="53">
        <v>3835.7910000000002</v>
      </c>
      <c r="V62" s="53">
        <v>1341.5640000000001</v>
      </c>
      <c r="W62" s="53">
        <v>1277.4570000000001</v>
      </c>
      <c r="X62" s="53">
        <v>1216.77</v>
      </c>
      <c r="Y62" s="53">
        <v>1068.741</v>
      </c>
      <c r="Z62" s="53">
        <v>681.24800000000005</v>
      </c>
      <c r="AA62" s="53">
        <v>538.04899999999998</v>
      </c>
      <c r="AB62" s="53">
        <v>179.245</v>
      </c>
      <c r="AC62" s="53">
        <v>266.78399999999999</v>
      </c>
      <c r="AD62" s="53">
        <v>272.04199999999997</v>
      </c>
      <c r="AE62" s="53">
        <v>235.11699999999999</v>
      </c>
      <c r="AF62" s="53">
        <v>1174.4559999999999</v>
      </c>
      <c r="AG62" s="53">
        <v>903.19399999999996</v>
      </c>
      <c r="AH62" s="53">
        <v>214.06299999999999</v>
      </c>
      <c r="AI62" s="53">
        <v>341.71699999999998</v>
      </c>
      <c r="AJ62" s="53">
        <v>347.41399999999999</v>
      </c>
      <c r="AK62" s="53">
        <v>271.262</v>
      </c>
      <c r="AL62" s="53">
        <v>1028.8320000000001</v>
      </c>
      <c r="AM62" s="53">
        <v>844.00900000000001</v>
      </c>
      <c r="AN62" s="53">
        <v>393.21</v>
      </c>
      <c r="AO62" s="53">
        <v>393.71699999999998</v>
      </c>
      <c r="AP62" s="53">
        <v>368.11200000000002</v>
      </c>
      <c r="AQ62" s="53">
        <v>330.82799999999997</v>
      </c>
      <c r="AR62" s="53">
        <v>1930.2270000000001</v>
      </c>
      <c r="AS62" s="53">
        <v>1501.482</v>
      </c>
      <c r="AT62" s="53">
        <v>496.77499999999998</v>
      </c>
      <c r="AU62" s="53">
        <v>511.77</v>
      </c>
      <c r="AV62" s="53">
        <v>492.93700000000001</v>
      </c>
      <c r="AW62" s="53">
        <v>428.74400000000003</v>
      </c>
      <c r="AX62" s="53">
        <v>809.77599999999995</v>
      </c>
      <c r="AY62" s="53">
        <v>674.68700000000001</v>
      </c>
      <c r="AZ62" s="53">
        <v>335.97399999999999</v>
      </c>
      <c r="BA62" s="53">
        <v>308.83699999999999</v>
      </c>
      <c r="BB62" s="53">
        <v>286.47399999999999</v>
      </c>
      <c r="BC62" s="53">
        <v>249.18</v>
      </c>
      <c r="BD62" s="53">
        <v>1547.2460000000001</v>
      </c>
      <c r="BE62" s="53">
        <v>1212.2629999999999</v>
      </c>
      <c r="BF62" s="53">
        <v>429.89400000000001</v>
      </c>
      <c r="BG62" s="53">
        <v>397.20100000000002</v>
      </c>
      <c r="BH62" s="53">
        <v>385.16800000000001</v>
      </c>
      <c r="BI62" s="53">
        <v>334.983</v>
      </c>
      <c r="BJ62" s="53">
        <v>219.05600000000001</v>
      </c>
      <c r="BK62" s="53">
        <v>169.322</v>
      </c>
      <c r="BL62" s="53">
        <v>57.235999999999997</v>
      </c>
      <c r="BM62" s="53">
        <v>84.881</v>
      </c>
      <c r="BN62" s="53">
        <v>81.638000000000005</v>
      </c>
      <c r="BO62" s="53">
        <v>81.647999999999996</v>
      </c>
      <c r="BP62" s="53">
        <v>382.98099999999999</v>
      </c>
      <c r="BQ62" s="53">
        <v>289.21899999999999</v>
      </c>
      <c r="BR62" s="53">
        <v>66.881</v>
      </c>
      <c r="BS62" s="53">
        <v>114.569</v>
      </c>
      <c r="BT62" s="53">
        <v>107.76900000000001</v>
      </c>
      <c r="BU62" s="53">
        <v>93.762</v>
      </c>
      <c r="BV62" s="53">
        <v>859.476</v>
      </c>
      <c r="BW62" s="53">
        <v>687.53499999999997</v>
      </c>
      <c r="BX62" s="53">
        <v>315.75200000000001</v>
      </c>
      <c r="BY62" s="53">
        <v>317.42099999999999</v>
      </c>
      <c r="BZ62" s="53">
        <v>303.28500000000003</v>
      </c>
      <c r="CA62" s="53">
        <v>291.863</v>
      </c>
      <c r="CB62" s="53">
        <v>1588.66</v>
      </c>
      <c r="CC62" s="53">
        <v>1209.154</v>
      </c>
      <c r="CD62" s="53">
        <v>403.673</v>
      </c>
      <c r="CE62" s="53">
        <v>414.286</v>
      </c>
      <c r="CF62" s="53">
        <v>391.19499999999999</v>
      </c>
      <c r="CG62" s="53">
        <v>379.50599999999997</v>
      </c>
      <c r="CH62" s="53">
        <v>694.58500000000004</v>
      </c>
      <c r="CI62" s="53">
        <v>565.48599999999999</v>
      </c>
      <c r="CJ62" s="53">
        <v>274.34800000000001</v>
      </c>
      <c r="CK62" s="53">
        <v>260.84399999999999</v>
      </c>
      <c r="CL62" s="53">
        <v>244.99299999999999</v>
      </c>
      <c r="CM62" s="53">
        <v>228.18199999999999</v>
      </c>
      <c r="CN62" s="53">
        <v>1323.018</v>
      </c>
      <c r="CO62" s="53">
        <v>1016.16</v>
      </c>
      <c r="CP62" s="53">
        <v>354.69400000000002</v>
      </c>
      <c r="CQ62" s="53">
        <v>340.33699999999999</v>
      </c>
      <c r="CR62" s="53">
        <v>321.12799999999999</v>
      </c>
      <c r="CS62" s="53">
        <v>306.858</v>
      </c>
      <c r="CT62" s="53">
        <v>164.892</v>
      </c>
      <c r="CU62" s="53">
        <v>122.048</v>
      </c>
      <c r="CV62" s="53">
        <v>41.404000000000003</v>
      </c>
      <c r="CW62" s="53">
        <v>56.576999999999998</v>
      </c>
      <c r="CX62" s="53">
        <v>58.292000000000002</v>
      </c>
      <c r="CY62" s="53">
        <v>63.680999999999997</v>
      </c>
      <c r="CZ62" s="53">
        <v>265.64299999999997</v>
      </c>
      <c r="DA62" s="53">
        <v>192.994</v>
      </c>
      <c r="DB62" s="53">
        <v>48.978999999999999</v>
      </c>
      <c r="DC62" s="53">
        <v>73.948999999999998</v>
      </c>
      <c r="DD62" s="53">
        <v>70.066999999999993</v>
      </c>
      <c r="DE62" s="53">
        <v>72.647999999999996</v>
      </c>
      <c r="DF62" s="53">
        <v>652.17499999999995</v>
      </c>
      <c r="DG62" s="53">
        <v>546.06799999999998</v>
      </c>
      <c r="DH62" s="53">
        <v>245.36699999999999</v>
      </c>
      <c r="DI62" s="53">
        <v>265.36900000000003</v>
      </c>
      <c r="DJ62" s="53">
        <v>253.82300000000001</v>
      </c>
      <c r="DK62" s="53">
        <v>199.79599999999999</v>
      </c>
      <c r="DL62" s="53">
        <v>1235.0530000000001</v>
      </c>
      <c r="DM62" s="53">
        <v>984.63499999999999</v>
      </c>
      <c r="DN62" s="53">
        <v>311.48</v>
      </c>
      <c r="DO62" s="53">
        <v>336.85700000000003</v>
      </c>
      <c r="DP62" s="53">
        <v>336.298</v>
      </c>
      <c r="DQ62" s="53">
        <v>250.41800000000001</v>
      </c>
      <c r="DR62" s="53">
        <v>499.43299999999999</v>
      </c>
      <c r="DS62" s="53">
        <v>418.60700000000003</v>
      </c>
      <c r="DT62" s="53">
        <v>205.267</v>
      </c>
      <c r="DU62" s="53">
        <v>198.46100000000001</v>
      </c>
      <c r="DV62" s="53">
        <v>184.10300000000001</v>
      </c>
      <c r="DW62" s="53">
        <v>152.035</v>
      </c>
      <c r="DX62" s="53">
        <v>954.18799999999999</v>
      </c>
      <c r="DY62" s="53">
        <v>760.75900000000001</v>
      </c>
      <c r="DZ62" s="53">
        <v>260.42399999999998</v>
      </c>
      <c r="EA62" s="53">
        <v>255.16900000000001</v>
      </c>
      <c r="EB62" s="53">
        <v>245.167</v>
      </c>
      <c r="EC62" s="53">
        <v>193.428</v>
      </c>
      <c r="ED62" s="53">
        <v>152.74199999999999</v>
      </c>
      <c r="EE62" s="53">
        <v>127.461</v>
      </c>
      <c r="EF62" s="53">
        <v>40.100999999999999</v>
      </c>
      <c r="EG62" s="53">
        <v>66.908000000000001</v>
      </c>
      <c r="EH62" s="53">
        <v>69.72</v>
      </c>
      <c r="EI62" s="53">
        <v>47.761000000000003</v>
      </c>
      <c r="EJ62" s="53">
        <v>280.86500000000001</v>
      </c>
      <c r="EK62" s="53">
        <v>223.876</v>
      </c>
      <c r="EL62" s="53">
        <v>51.055999999999997</v>
      </c>
      <c r="EM62" s="53">
        <v>81.688000000000002</v>
      </c>
      <c r="EN62" s="53">
        <v>91.131</v>
      </c>
      <c r="EO62" s="53">
        <v>56.99</v>
      </c>
      <c r="EP62" s="53">
        <v>217.874</v>
      </c>
      <c r="EQ62" s="53">
        <v>176.24299999999999</v>
      </c>
      <c r="ER62" s="53">
        <v>78.98</v>
      </c>
      <c r="ES62" s="53">
        <v>84.301000000000002</v>
      </c>
      <c r="ET62" s="53">
        <v>80.207999999999998</v>
      </c>
      <c r="EU62" s="53">
        <v>72.650000000000006</v>
      </c>
      <c r="EV62" s="53">
        <v>401.64699999999999</v>
      </c>
      <c r="EW62" s="53">
        <v>309.05799999999999</v>
      </c>
      <c r="EX62" s="53">
        <v>98.954999999999998</v>
      </c>
      <c r="EY62" s="53">
        <v>105.854</v>
      </c>
      <c r="EZ62" s="53">
        <v>104.249</v>
      </c>
      <c r="FA62" s="53">
        <v>92.588999999999999</v>
      </c>
      <c r="FB62" s="53">
        <v>169.089</v>
      </c>
      <c r="FC62" s="53">
        <v>137.11699999999999</v>
      </c>
      <c r="FD62" s="53">
        <v>66.444000000000003</v>
      </c>
      <c r="FE62" s="53">
        <v>65.968000000000004</v>
      </c>
      <c r="FF62" s="53">
        <v>61.033000000000001</v>
      </c>
      <c r="FG62" s="53">
        <v>56.902999999999999</v>
      </c>
      <c r="FH62" s="53">
        <v>324.20400000000001</v>
      </c>
      <c r="FI62" s="53">
        <v>249.29300000000001</v>
      </c>
      <c r="FJ62" s="53">
        <v>84.778999999999996</v>
      </c>
      <c r="FK62" s="53">
        <v>84.134</v>
      </c>
      <c r="FL62" s="53">
        <v>80.379000000000005</v>
      </c>
      <c r="FM62" s="53">
        <v>74.911000000000001</v>
      </c>
      <c r="FN62" s="53">
        <v>48.784999999999997</v>
      </c>
      <c r="FO62" s="53">
        <v>39.125999999999998</v>
      </c>
      <c r="FP62" s="53">
        <v>12.536</v>
      </c>
      <c r="FQ62" s="53">
        <v>18.334</v>
      </c>
      <c r="FR62" s="53">
        <v>19.175999999999998</v>
      </c>
      <c r="FS62" s="53">
        <v>15.747</v>
      </c>
      <c r="FT62" s="53">
        <v>77.442999999999998</v>
      </c>
      <c r="FU62" s="53">
        <v>59.765000000000001</v>
      </c>
      <c r="FV62" s="53">
        <v>14.176</v>
      </c>
      <c r="FW62" s="53">
        <v>21.72</v>
      </c>
      <c r="FX62" s="53">
        <v>23.87</v>
      </c>
      <c r="FY62" s="53">
        <v>17.677</v>
      </c>
      <c r="FZ62" s="53">
        <v>346.548</v>
      </c>
      <c r="GA62" s="53">
        <v>292.00700000000001</v>
      </c>
      <c r="GB62" s="53">
        <v>134.24199999999999</v>
      </c>
      <c r="GC62" s="53">
        <v>134.178</v>
      </c>
      <c r="GD62" s="53">
        <v>127.999</v>
      </c>
      <c r="GE62" s="53">
        <v>102.32899999999999</v>
      </c>
      <c r="GF62" s="53">
        <v>646.07399999999996</v>
      </c>
      <c r="GG62" s="53">
        <v>513.255</v>
      </c>
      <c r="GH62" s="53">
        <v>172.40899999999999</v>
      </c>
      <c r="GI62" s="53">
        <v>174.12100000000001</v>
      </c>
      <c r="GJ62" s="53">
        <v>166.72499999999999</v>
      </c>
      <c r="GK62" s="53">
        <v>132.81899999999999</v>
      </c>
      <c r="GL62" s="53">
        <v>285.02</v>
      </c>
      <c r="GM62" s="53">
        <v>239.52199999999999</v>
      </c>
      <c r="GN62" s="53">
        <v>113.295</v>
      </c>
      <c r="GO62" s="53">
        <v>107.81399999999999</v>
      </c>
      <c r="GP62" s="53">
        <v>101.017</v>
      </c>
      <c r="GQ62" s="53">
        <v>86.549000000000007</v>
      </c>
      <c r="GR62" s="53">
        <v>536.09299999999996</v>
      </c>
      <c r="GS62" s="53">
        <v>422.24400000000003</v>
      </c>
      <c r="GT62" s="53">
        <v>147.46100000000001</v>
      </c>
      <c r="GU62" s="53">
        <v>141.58199999999999</v>
      </c>
      <c r="GV62" s="53">
        <v>133.20099999999999</v>
      </c>
      <c r="GW62" s="53">
        <v>113.849</v>
      </c>
      <c r="GX62" s="53">
        <v>61.527999999999999</v>
      </c>
      <c r="GY62" s="53">
        <v>52.484999999999999</v>
      </c>
      <c r="GZ62" s="53">
        <v>20.946999999999999</v>
      </c>
      <c r="HA62" s="53">
        <v>26.364999999999998</v>
      </c>
      <c r="HB62" s="53">
        <v>26.981000000000002</v>
      </c>
      <c r="HC62" s="53">
        <v>15.78</v>
      </c>
      <c r="HD62" s="53">
        <v>109.98</v>
      </c>
      <c r="HE62" s="53">
        <v>91.010999999999996</v>
      </c>
      <c r="HF62" s="53">
        <v>24.948</v>
      </c>
      <c r="HG62" s="53">
        <v>32.539000000000001</v>
      </c>
      <c r="HH62" s="53">
        <v>33.524000000000001</v>
      </c>
      <c r="HI62" s="53">
        <v>18.97</v>
      </c>
      <c r="HJ62" s="53">
        <v>64.328999999999994</v>
      </c>
      <c r="HK62" s="53">
        <v>53.432000000000002</v>
      </c>
      <c r="HL62" s="53">
        <v>22.940999999999999</v>
      </c>
      <c r="HM62" s="53">
        <v>24.166</v>
      </c>
      <c r="HN62" s="53">
        <v>24.352</v>
      </c>
      <c r="HO62" s="53">
        <v>19.645</v>
      </c>
      <c r="HP62" s="53">
        <v>117.724</v>
      </c>
      <c r="HQ62" s="53">
        <v>93.647000000000006</v>
      </c>
      <c r="HR62" s="53">
        <v>29.094000000000001</v>
      </c>
      <c r="HS62" s="53">
        <v>31.489000000000001</v>
      </c>
      <c r="HT62" s="53">
        <v>33.064</v>
      </c>
      <c r="HU62" s="53">
        <v>24.077000000000002</v>
      </c>
      <c r="HV62" s="53">
        <v>46.432000000000002</v>
      </c>
      <c r="HW62" s="53">
        <v>39.183</v>
      </c>
      <c r="HX62" s="53">
        <v>19.483000000000001</v>
      </c>
      <c r="HY62" s="53">
        <v>17.265999999999998</v>
      </c>
      <c r="HZ62" s="53">
        <v>15.999000000000001</v>
      </c>
      <c r="IA62" s="53">
        <v>13.772</v>
      </c>
      <c r="IB62" s="53">
        <v>87.251999999999995</v>
      </c>
      <c r="IC62" s="53">
        <v>69.531999999999996</v>
      </c>
      <c r="ID62" s="53">
        <v>24.936</v>
      </c>
      <c r="IE62" s="53">
        <v>22.286999999999999</v>
      </c>
      <c r="IF62" s="53">
        <v>22.309000000000001</v>
      </c>
      <c r="IG62" s="53">
        <v>17.72</v>
      </c>
      <c r="IH62" s="53">
        <v>17.896999999999998</v>
      </c>
      <c r="II62" s="53">
        <v>14.247999999999999</v>
      </c>
      <c r="IJ62" s="53">
        <v>3.4580000000000002</v>
      </c>
      <c r="IK62" s="53">
        <v>6.9</v>
      </c>
      <c r="IL62" s="53">
        <v>8.3529999999999998</v>
      </c>
      <c r="IM62" s="53">
        <v>5.8719999999999999</v>
      </c>
      <c r="IN62" s="53">
        <v>30.472000000000001</v>
      </c>
      <c r="IO62" s="53">
        <v>24.114999999999998</v>
      </c>
      <c r="IP62" s="53">
        <v>4.1580000000000004</v>
      </c>
      <c r="IQ62" s="53">
        <v>9.202</v>
      </c>
    </row>
    <row r="63" spans="1:251">
      <c r="A63" s="10">
        <v>43891</v>
      </c>
      <c r="B63" s="53">
        <v>3272.1109999999999</v>
      </c>
      <c r="C63" s="53">
        <v>2682.6370000000002</v>
      </c>
      <c r="D63" s="53">
        <v>1227.461</v>
      </c>
      <c r="E63" s="53">
        <v>1259.924</v>
      </c>
      <c r="F63" s="53">
        <v>1201.0160000000001</v>
      </c>
      <c r="G63" s="53">
        <v>1056.317</v>
      </c>
      <c r="H63" s="53">
        <v>6138.5820000000003</v>
      </c>
      <c r="I63" s="53">
        <v>4754.8370000000004</v>
      </c>
      <c r="J63" s="53">
        <v>1554.415</v>
      </c>
      <c r="K63" s="53">
        <v>1624.579</v>
      </c>
      <c r="L63" s="53">
        <v>1575.8430000000001</v>
      </c>
      <c r="M63" s="53">
        <v>1383.7439999999999</v>
      </c>
      <c r="N63" s="53">
        <v>2614.2739999999999</v>
      </c>
      <c r="O63" s="53">
        <v>2157.1619999999998</v>
      </c>
      <c r="P63" s="53">
        <v>1048.164</v>
      </c>
      <c r="Q63" s="53">
        <v>1003.4160000000001</v>
      </c>
      <c r="R63" s="53">
        <v>934.14700000000005</v>
      </c>
      <c r="S63" s="53">
        <v>834.80499999999995</v>
      </c>
      <c r="T63" s="53">
        <v>4979.1319999999996</v>
      </c>
      <c r="U63" s="53">
        <v>3863.3310000000001</v>
      </c>
      <c r="V63" s="53">
        <v>1330.99</v>
      </c>
      <c r="W63" s="53">
        <v>1300.4639999999999</v>
      </c>
      <c r="X63" s="53">
        <v>1231.877</v>
      </c>
      <c r="Y63" s="53">
        <v>1115.8009999999999</v>
      </c>
      <c r="Z63" s="53">
        <v>657.83799999999997</v>
      </c>
      <c r="AA63" s="53">
        <v>525.47500000000002</v>
      </c>
      <c r="AB63" s="53">
        <v>179.297</v>
      </c>
      <c r="AC63" s="53">
        <v>256.50799999999998</v>
      </c>
      <c r="AD63" s="53">
        <v>266.86900000000003</v>
      </c>
      <c r="AE63" s="53">
        <v>221.512</v>
      </c>
      <c r="AF63" s="53">
        <v>1159.4490000000001</v>
      </c>
      <c r="AG63" s="53">
        <v>891.50599999999997</v>
      </c>
      <c r="AH63" s="53">
        <v>223.42500000000001</v>
      </c>
      <c r="AI63" s="53">
        <v>324.11500000000001</v>
      </c>
      <c r="AJ63" s="53">
        <v>343.96600000000001</v>
      </c>
      <c r="AK63" s="53">
        <v>267.94299999999998</v>
      </c>
      <c r="AL63" s="53">
        <v>1034.3109999999999</v>
      </c>
      <c r="AM63" s="53">
        <v>848.67899999999997</v>
      </c>
      <c r="AN63" s="53">
        <v>394.661</v>
      </c>
      <c r="AO63" s="53">
        <v>397.50400000000002</v>
      </c>
      <c r="AP63" s="53">
        <v>377.09100000000001</v>
      </c>
      <c r="AQ63" s="53">
        <v>340.26499999999999</v>
      </c>
      <c r="AR63" s="53">
        <v>1954.425</v>
      </c>
      <c r="AS63" s="53">
        <v>1504.778</v>
      </c>
      <c r="AT63" s="53">
        <v>495.64699999999999</v>
      </c>
      <c r="AU63" s="53">
        <v>512.57000000000005</v>
      </c>
      <c r="AV63" s="53">
        <v>496.56099999999998</v>
      </c>
      <c r="AW63" s="53">
        <v>449.64699999999999</v>
      </c>
      <c r="AX63" s="53">
        <v>822.92700000000002</v>
      </c>
      <c r="AY63" s="53">
        <v>681.19600000000003</v>
      </c>
      <c r="AZ63" s="53">
        <v>336.12</v>
      </c>
      <c r="BA63" s="53">
        <v>312.90600000000001</v>
      </c>
      <c r="BB63" s="53">
        <v>295.21699999999998</v>
      </c>
      <c r="BC63" s="53">
        <v>262.91000000000003</v>
      </c>
      <c r="BD63" s="53">
        <v>1566.481</v>
      </c>
      <c r="BE63" s="53">
        <v>1210.1780000000001</v>
      </c>
      <c r="BF63" s="53">
        <v>422.529</v>
      </c>
      <c r="BG63" s="53">
        <v>401.87700000000001</v>
      </c>
      <c r="BH63" s="53">
        <v>385.77199999999999</v>
      </c>
      <c r="BI63" s="53">
        <v>356.303</v>
      </c>
      <c r="BJ63" s="53">
        <v>211.38399999999999</v>
      </c>
      <c r="BK63" s="53">
        <v>167.483</v>
      </c>
      <c r="BL63" s="53">
        <v>58.540999999999997</v>
      </c>
      <c r="BM63" s="53">
        <v>84.596999999999994</v>
      </c>
      <c r="BN63" s="53">
        <v>81.873999999999995</v>
      </c>
      <c r="BO63" s="53">
        <v>77.353999999999999</v>
      </c>
      <c r="BP63" s="53">
        <v>387.94499999999999</v>
      </c>
      <c r="BQ63" s="53">
        <v>294.60000000000002</v>
      </c>
      <c r="BR63" s="53">
        <v>73.117999999999995</v>
      </c>
      <c r="BS63" s="53">
        <v>110.693</v>
      </c>
      <c r="BT63" s="53">
        <v>110.789</v>
      </c>
      <c r="BU63" s="53">
        <v>93.344999999999999</v>
      </c>
      <c r="BV63" s="53">
        <v>864.00300000000004</v>
      </c>
      <c r="BW63" s="53">
        <v>690.05899999999997</v>
      </c>
      <c r="BX63" s="53">
        <v>316.024</v>
      </c>
      <c r="BY63" s="53">
        <v>325.08800000000002</v>
      </c>
      <c r="BZ63" s="53">
        <v>303.00299999999999</v>
      </c>
      <c r="CA63" s="53">
        <v>291.71600000000001</v>
      </c>
      <c r="CB63" s="53">
        <v>1604.702</v>
      </c>
      <c r="CC63" s="53">
        <v>1212.0409999999999</v>
      </c>
      <c r="CD63" s="53">
        <v>401.78199999999998</v>
      </c>
      <c r="CE63" s="53">
        <v>416.024</v>
      </c>
      <c r="CF63" s="53">
        <v>394.23500000000001</v>
      </c>
      <c r="CG63" s="53">
        <v>392.661</v>
      </c>
      <c r="CH63" s="53">
        <v>711.26700000000005</v>
      </c>
      <c r="CI63" s="53">
        <v>571.39</v>
      </c>
      <c r="CJ63" s="53">
        <v>278.46600000000001</v>
      </c>
      <c r="CK63" s="53">
        <v>266.67899999999997</v>
      </c>
      <c r="CL63" s="53">
        <v>244.048</v>
      </c>
      <c r="CM63" s="53">
        <v>238.149</v>
      </c>
      <c r="CN63" s="53">
        <v>1342.8240000000001</v>
      </c>
      <c r="CO63" s="53">
        <v>1016.599</v>
      </c>
      <c r="CP63" s="53">
        <v>353.46199999999999</v>
      </c>
      <c r="CQ63" s="53">
        <v>343.31299999999999</v>
      </c>
      <c r="CR63" s="53">
        <v>319.82299999999998</v>
      </c>
      <c r="CS63" s="53">
        <v>326.22500000000002</v>
      </c>
      <c r="CT63" s="53">
        <v>152.73500000000001</v>
      </c>
      <c r="CU63" s="53">
        <v>118.669</v>
      </c>
      <c r="CV63" s="53">
        <v>37.558</v>
      </c>
      <c r="CW63" s="53">
        <v>58.408999999999999</v>
      </c>
      <c r="CX63" s="53">
        <v>58.954999999999998</v>
      </c>
      <c r="CY63" s="53">
        <v>53.567</v>
      </c>
      <c r="CZ63" s="53">
        <v>261.87900000000002</v>
      </c>
      <c r="DA63" s="53">
        <v>195.44200000000001</v>
      </c>
      <c r="DB63" s="53">
        <v>48.32</v>
      </c>
      <c r="DC63" s="53">
        <v>72.710999999999999</v>
      </c>
      <c r="DD63" s="53">
        <v>74.412000000000006</v>
      </c>
      <c r="DE63" s="53">
        <v>66.436000000000007</v>
      </c>
      <c r="DF63" s="53">
        <v>653.61199999999997</v>
      </c>
      <c r="DG63" s="53">
        <v>547.15700000000004</v>
      </c>
      <c r="DH63" s="53">
        <v>247.869</v>
      </c>
      <c r="DI63" s="53">
        <v>260.87900000000002</v>
      </c>
      <c r="DJ63" s="53">
        <v>254.62899999999999</v>
      </c>
      <c r="DK63" s="53">
        <v>204.55199999999999</v>
      </c>
      <c r="DL63" s="53">
        <v>1248.98</v>
      </c>
      <c r="DM63" s="53">
        <v>988.85900000000004</v>
      </c>
      <c r="DN63" s="53">
        <v>312.97800000000001</v>
      </c>
      <c r="DO63" s="53">
        <v>337.88900000000001</v>
      </c>
      <c r="DP63" s="53">
        <v>337.99099999999999</v>
      </c>
      <c r="DQ63" s="53">
        <v>260.12200000000001</v>
      </c>
      <c r="DR63" s="53">
        <v>512.43499999999995</v>
      </c>
      <c r="DS63" s="53">
        <v>430.81700000000001</v>
      </c>
      <c r="DT63" s="53">
        <v>206.54</v>
      </c>
      <c r="DU63" s="53">
        <v>203.465</v>
      </c>
      <c r="DV63" s="53">
        <v>193.62200000000001</v>
      </c>
      <c r="DW63" s="53">
        <v>161.38499999999999</v>
      </c>
      <c r="DX63" s="53">
        <v>993.8</v>
      </c>
      <c r="DY63" s="53">
        <v>786.25300000000004</v>
      </c>
      <c r="DZ63" s="53">
        <v>261.82299999999998</v>
      </c>
      <c r="EA63" s="53">
        <v>264.226</v>
      </c>
      <c r="EB63" s="53">
        <v>260.20400000000001</v>
      </c>
      <c r="EC63" s="53">
        <v>207.547</v>
      </c>
      <c r="ED63" s="53">
        <v>141.17699999999999</v>
      </c>
      <c r="EE63" s="53">
        <v>116.339</v>
      </c>
      <c r="EF63" s="53">
        <v>41.329000000000001</v>
      </c>
      <c r="EG63" s="53">
        <v>57.414000000000001</v>
      </c>
      <c r="EH63" s="53">
        <v>61.006999999999998</v>
      </c>
      <c r="EI63" s="53">
        <v>43.167000000000002</v>
      </c>
      <c r="EJ63" s="53">
        <v>255.18</v>
      </c>
      <c r="EK63" s="53">
        <v>202.60499999999999</v>
      </c>
      <c r="EL63" s="53">
        <v>51.155999999999999</v>
      </c>
      <c r="EM63" s="53">
        <v>73.662999999999997</v>
      </c>
      <c r="EN63" s="53">
        <v>77.787000000000006</v>
      </c>
      <c r="EO63" s="53">
        <v>52.573999999999998</v>
      </c>
      <c r="EP63" s="53">
        <v>214.26900000000001</v>
      </c>
      <c r="EQ63" s="53">
        <v>176.02600000000001</v>
      </c>
      <c r="ER63" s="53">
        <v>76.846999999999994</v>
      </c>
      <c r="ES63" s="53">
        <v>83.599000000000004</v>
      </c>
      <c r="ET63" s="53">
        <v>79.451999999999998</v>
      </c>
      <c r="EU63" s="53">
        <v>69.412999999999997</v>
      </c>
      <c r="EV63" s="53">
        <v>400.55599999999998</v>
      </c>
      <c r="EW63" s="53">
        <v>309.68400000000003</v>
      </c>
      <c r="EX63" s="53">
        <v>98.7</v>
      </c>
      <c r="EY63" s="53">
        <v>106.044</v>
      </c>
      <c r="EZ63" s="53">
        <v>104.94</v>
      </c>
      <c r="FA63" s="53">
        <v>90.872</v>
      </c>
      <c r="FB63" s="53">
        <v>161.86600000000001</v>
      </c>
      <c r="FC63" s="53">
        <v>134.874</v>
      </c>
      <c r="FD63" s="53">
        <v>64.566999999999993</v>
      </c>
      <c r="FE63" s="53">
        <v>65.626999999999995</v>
      </c>
      <c r="FF63" s="53">
        <v>57.811999999999998</v>
      </c>
      <c r="FG63" s="53">
        <v>50.585000000000001</v>
      </c>
      <c r="FH63" s="53">
        <v>316.12799999999999</v>
      </c>
      <c r="FI63" s="53">
        <v>247.54900000000001</v>
      </c>
      <c r="FJ63" s="53">
        <v>85.066000000000003</v>
      </c>
      <c r="FK63" s="53">
        <v>85.587000000000003</v>
      </c>
      <c r="FL63" s="53">
        <v>76.896000000000001</v>
      </c>
      <c r="FM63" s="53">
        <v>68.578999999999994</v>
      </c>
      <c r="FN63" s="53">
        <v>52.402999999999999</v>
      </c>
      <c r="FO63" s="53">
        <v>41.152000000000001</v>
      </c>
      <c r="FP63" s="53">
        <v>12.28</v>
      </c>
      <c r="FQ63" s="53">
        <v>17.972000000000001</v>
      </c>
      <c r="FR63" s="53">
        <v>21.64</v>
      </c>
      <c r="FS63" s="53">
        <v>18.827999999999999</v>
      </c>
      <c r="FT63" s="53">
        <v>84.427999999999997</v>
      </c>
      <c r="FU63" s="53">
        <v>62.134999999999998</v>
      </c>
      <c r="FV63" s="53">
        <v>13.634</v>
      </c>
      <c r="FW63" s="53">
        <v>20.457000000000001</v>
      </c>
      <c r="FX63" s="53">
        <v>28.044</v>
      </c>
      <c r="FY63" s="53">
        <v>22.292000000000002</v>
      </c>
      <c r="FZ63" s="53">
        <v>350.88099999999997</v>
      </c>
      <c r="GA63" s="53">
        <v>292.73899999999998</v>
      </c>
      <c r="GB63" s="53">
        <v>133.25899999999999</v>
      </c>
      <c r="GC63" s="53">
        <v>133.08099999999999</v>
      </c>
      <c r="GD63" s="53">
        <v>131.82</v>
      </c>
      <c r="GE63" s="53">
        <v>103.708</v>
      </c>
      <c r="GF63" s="53">
        <v>649.00699999999995</v>
      </c>
      <c r="GG63" s="53">
        <v>515.04700000000003</v>
      </c>
      <c r="GH63" s="53">
        <v>172.29900000000001</v>
      </c>
      <c r="GI63" s="53">
        <v>174.744</v>
      </c>
      <c r="GJ63" s="53">
        <v>168.00399999999999</v>
      </c>
      <c r="GK63" s="53">
        <v>133.96</v>
      </c>
      <c r="GL63" s="53">
        <v>287.64699999999999</v>
      </c>
      <c r="GM63" s="53">
        <v>240.27199999999999</v>
      </c>
      <c r="GN63" s="53">
        <v>112.782</v>
      </c>
      <c r="GO63" s="53">
        <v>109.16500000000001</v>
      </c>
      <c r="GP63" s="53">
        <v>104.34699999999999</v>
      </c>
      <c r="GQ63" s="53">
        <v>86.998999999999995</v>
      </c>
      <c r="GR63" s="53">
        <v>540.99400000000003</v>
      </c>
      <c r="GS63" s="53">
        <v>427.39499999999998</v>
      </c>
      <c r="GT63" s="53">
        <v>146.096</v>
      </c>
      <c r="GU63" s="53">
        <v>146.089</v>
      </c>
      <c r="GV63" s="53">
        <v>135.209</v>
      </c>
      <c r="GW63" s="53">
        <v>113.599</v>
      </c>
      <c r="GX63" s="53">
        <v>63.234000000000002</v>
      </c>
      <c r="GY63" s="53">
        <v>52.466000000000001</v>
      </c>
      <c r="GZ63" s="53">
        <v>20.477</v>
      </c>
      <c r="HA63" s="53">
        <v>23.916</v>
      </c>
      <c r="HB63" s="53">
        <v>27.472999999999999</v>
      </c>
      <c r="HC63" s="53">
        <v>16.709</v>
      </c>
      <c r="HD63" s="53">
        <v>108.014</v>
      </c>
      <c r="HE63" s="53">
        <v>87.652000000000001</v>
      </c>
      <c r="HF63" s="53">
        <v>26.202999999999999</v>
      </c>
      <c r="HG63" s="53">
        <v>28.655000000000001</v>
      </c>
      <c r="HH63" s="53">
        <v>32.795000000000002</v>
      </c>
      <c r="HI63" s="53">
        <v>20.361000000000001</v>
      </c>
      <c r="HJ63" s="53">
        <v>65.12</v>
      </c>
      <c r="HK63" s="53">
        <v>53.417999999999999</v>
      </c>
      <c r="HL63" s="53">
        <v>23.437999999999999</v>
      </c>
      <c r="HM63" s="53">
        <v>24.934000000000001</v>
      </c>
      <c r="HN63" s="53">
        <v>24.163</v>
      </c>
      <c r="HO63" s="53">
        <v>20.052</v>
      </c>
      <c r="HP63" s="53">
        <v>118.354</v>
      </c>
      <c r="HQ63" s="53">
        <v>93.950999999999993</v>
      </c>
      <c r="HR63" s="53">
        <v>29.097000000000001</v>
      </c>
      <c r="HS63" s="53">
        <v>31.709</v>
      </c>
      <c r="HT63" s="53">
        <v>33.145000000000003</v>
      </c>
      <c r="HU63" s="53">
        <v>24.402999999999999</v>
      </c>
      <c r="HV63" s="53">
        <v>46.936</v>
      </c>
      <c r="HW63" s="53">
        <v>38.825000000000003</v>
      </c>
      <c r="HX63" s="53">
        <v>19.158999999999999</v>
      </c>
      <c r="HY63" s="53">
        <v>18.119</v>
      </c>
      <c r="HZ63" s="53">
        <v>15.913</v>
      </c>
      <c r="IA63" s="53">
        <v>14.417</v>
      </c>
      <c r="IB63" s="53">
        <v>87.31</v>
      </c>
      <c r="IC63" s="53">
        <v>69.212000000000003</v>
      </c>
      <c r="ID63" s="53">
        <v>23.231000000000002</v>
      </c>
      <c r="IE63" s="53">
        <v>23.21</v>
      </c>
      <c r="IF63" s="53">
        <v>22.77</v>
      </c>
      <c r="IG63" s="53">
        <v>18.097000000000001</v>
      </c>
      <c r="IH63" s="53">
        <v>18.184000000000001</v>
      </c>
      <c r="II63" s="53">
        <v>14.593</v>
      </c>
      <c r="IJ63" s="53">
        <v>4.2789999999999999</v>
      </c>
      <c r="IK63" s="53">
        <v>6.8150000000000004</v>
      </c>
      <c r="IL63" s="53">
        <v>8.25</v>
      </c>
      <c r="IM63" s="53">
        <v>5.6349999999999998</v>
      </c>
      <c r="IN63" s="53">
        <v>31.045000000000002</v>
      </c>
      <c r="IO63" s="53">
        <v>24.739000000000001</v>
      </c>
      <c r="IP63" s="53">
        <v>5.8659999999999997</v>
      </c>
      <c r="IQ63" s="53">
        <v>8.4990000000000006</v>
      </c>
    </row>
    <row r="64" spans="1:251">
      <c r="A64" s="10">
        <v>43983</v>
      </c>
      <c r="B64" s="53">
        <v>3297.1080000000002</v>
      </c>
      <c r="C64" s="53">
        <v>2674.4789999999998</v>
      </c>
      <c r="D64" s="53">
        <v>1205.3309999999999</v>
      </c>
      <c r="E64" s="53">
        <v>1262.155</v>
      </c>
      <c r="F64" s="53">
        <v>1196.9680000000001</v>
      </c>
      <c r="G64" s="53">
        <v>1071.0070000000001</v>
      </c>
      <c r="H64" s="53">
        <v>6160.8249999999998</v>
      </c>
      <c r="I64" s="53">
        <v>4748.2070000000003</v>
      </c>
      <c r="J64" s="53">
        <v>1544.27</v>
      </c>
      <c r="K64" s="53">
        <v>1621.8230000000001</v>
      </c>
      <c r="L64" s="53">
        <v>1582.114</v>
      </c>
      <c r="M64" s="53">
        <v>1412.6179999999999</v>
      </c>
      <c r="N64" s="53">
        <v>2641.5819999999999</v>
      </c>
      <c r="O64" s="53">
        <v>2163.7979999999998</v>
      </c>
      <c r="P64" s="53">
        <v>1028.8869999999999</v>
      </c>
      <c r="Q64" s="53">
        <v>1016.008</v>
      </c>
      <c r="R64" s="53">
        <v>937.60299999999995</v>
      </c>
      <c r="S64" s="53">
        <v>845.83100000000002</v>
      </c>
      <c r="T64" s="53">
        <v>5028.5410000000002</v>
      </c>
      <c r="U64" s="53">
        <v>3883.9659999999999</v>
      </c>
      <c r="V64" s="53">
        <v>1325.212</v>
      </c>
      <c r="W64" s="53">
        <v>1316.1079999999999</v>
      </c>
      <c r="X64" s="53">
        <v>1242.646</v>
      </c>
      <c r="Y64" s="53">
        <v>1144.575</v>
      </c>
      <c r="Z64" s="53">
        <v>655.52599999999995</v>
      </c>
      <c r="AA64" s="53">
        <v>510.68200000000002</v>
      </c>
      <c r="AB64" s="53">
        <v>176.44399999999999</v>
      </c>
      <c r="AC64" s="53">
        <v>246.14699999999999</v>
      </c>
      <c r="AD64" s="53">
        <v>259.36500000000001</v>
      </c>
      <c r="AE64" s="53">
        <v>225.17599999999999</v>
      </c>
      <c r="AF64" s="53">
        <v>1132.2840000000001</v>
      </c>
      <c r="AG64" s="53">
        <v>864.24099999999999</v>
      </c>
      <c r="AH64" s="53">
        <v>219.05799999999999</v>
      </c>
      <c r="AI64" s="53">
        <v>305.71499999999997</v>
      </c>
      <c r="AJ64" s="53">
        <v>339.46800000000002</v>
      </c>
      <c r="AK64" s="53">
        <v>268.04300000000001</v>
      </c>
      <c r="AL64" s="53">
        <v>1053.088</v>
      </c>
      <c r="AM64" s="53">
        <v>848.97299999999996</v>
      </c>
      <c r="AN64" s="53">
        <v>388.84100000000001</v>
      </c>
      <c r="AO64" s="53">
        <v>400.37799999999999</v>
      </c>
      <c r="AP64" s="53">
        <v>375.65300000000002</v>
      </c>
      <c r="AQ64" s="53">
        <v>346.13499999999999</v>
      </c>
      <c r="AR64" s="53">
        <v>1965.009</v>
      </c>
      <c r="AS64" s="53">
        <v>1504.558</v>
      </c>
      <c r="AT64" s="53">
        <v>493.54399999999998</v>
      </c>
      <c r="AU64" s="53">
        <v>512.23500000000001</v>
      </c>
      <c r="AV64" s="53">
        <v>498.779</v>
      </c>
      <c r="AW64" s="53">
        <v>460.45100000000002</v>
      </c>
      <c r="AX64" s="53">
        <v>847.75199999999995</v>
      </c>
      <c r="AY64" s="53">
        <v>692.01400000000001</v>
      </c>
      <c r="AZ64" s="53">
        <v>333.84399999999999</v>
      </c>
      <c r="BA64" s="53">
        <v>320.83300000000003</v>
      </c>
      <c r="BB64" s="53">
        <v>300.89</v>
      </c>
      <c r="BC64" s="53">
        <v>272.88499999999999</v>
      </c>
      <c r="BD64" s="53">
        <v>1609.56</v>
      </c>
      <c r="BE64" s="53">
        <v>1236.7470000000001</v>
      </c>
      <c r="BF64" s="53">
        <v>427.81799999999998</v>
      </c>
      <c r="BG64" s="53">
        <v>414.38099999999997</v>
      </c>
      <c r="BH64" s="53">
        <v>394.548</v>
      </c>
      <c r="BI64" s="53">
        <v>372.81299999999999</v>
      </c>
      <c r="BJ64" s="53">
        <v>205.33699999999999</v>
      </c>
      <c r="BK64" s="53">
        <v>156.96</v>
      </c>
      <c r="BL64" s="53">
        <v>54.997</v>
      </c>
      <c r="BM64" s="53">
        <v>79.545000000000002</v>
      </c>
      <c r="BN64" s="53">
        <v>74.763000000000005</v>
      </c>
      <c r="BO64" s="53">
        <v>73.25</v>
      </c>
      <c r="BP64" s="53">
        <v>355.44799999999998</v>
      </c>
      <c r="BQ64" s="53">
        <v>267.81099999999998</v>
      </c>
      <c r="BR64" s="53">
        <v>65.725999999999999</v>
      </c>
      <c r="BS64" s="53">
        <v>97.853999999999999</v>
      </c>
      <c r="BT64" s="53">
        <v>104.23099999999999</v>
      </c>
      <c r="BU64" s="53">
        <v>87.638000000000005</v>
      </c>
      <c r="BV64" s="53">
        <v>865.7</v>
      </c>
      <c r="BW64" s="53">
        <v>687.67200000000003</v>
      </c>
      <c r="BX64" s="53">
        <v>311.16000000000003</v>
      </c>
      <c r="BY64" s="53">
        <v>324.94600000000003</v>
      </c>
      <c r="BZ64" s="53">
        <v>304.37900000000002</v>
      </c>
      <c r="CA64" s="53">
        <v>292.00400000000002</v>
      </c>
      <c r="CB64" s="53">
        <v>1615.133</v>
      </c>
      <c r="CC64" s="53">
        <v>1211.27</v>
      </c>
      <c r="CD64" s="53">
        <v>398.64</v>
      </c>
      <c r="CE64" s="53">
        <v>416.41</v>
      </c>
      <c r="CF64" s="53">
        <v>396.22</v>
      </c>
      <c r="CG64" s="53">
        <v>403.863</v>
      </c>
      <c r="CH64" s="53">
        <v>709.70699999999999</v>
      </c>
      <c r="CI64" s="53">
        <v>569.16</v>
      </c>
      <c r="CJ64" s="53">
        <v>274.17</v>
      </c>
      <c r="CK64" s="53">
        <v>272.34699999999998</v>
      </c>
      <c r="CL64" s="53">
        <v>239.404</v>
      </c>
      <c r="CM64" s="53">
        <v>235.42400000000001</v>
      </c>
      <c r="CN64" s="53">
        <v>1351.5920000000001</v>
      </c>
      <c r="CO64" s="53">
        <v>1017.591</v>
      </c>
      <c r="CP64" s="53">
        <v>351.411</v>
      </c>
      <c r="CQ64" s="53">
        <v>350.976</v>
      </c>
      <c r="CR64" s="53">
        <v>315.20299999999997</v>
      </c>
      <c r="CS64" s="53">
        <v>334</v>
      </c>
      <c r="CT64" s="53">
        <v>155.99299999999999</v>
      </c>
      <c r="CU64" s="53">
        <v>118.512</v>
      </c>
      <c r="CV64" s="53">
        <v>36.988999999999997</v>
      </c>
      <c r="CW64" s="53">
        <v>52.597999999999999</v>
      </c>
      <c r="CX64" s="53">
        <v>64.974999999999994</v>
      </c>
      <c r="CY64" s="53">
        <v>56.58</v>
      </c>
      <c r="CZ64" s="53">
        <v>263.541</v>
      </c>
      <c r="DA64" s="53">
        <v>193.679</v>
      </c>
      <c r="DB64" s="53">
        <v>47.228999999999999</v>
      </c>
      <c r="DC64" s="53">
        <v>65.433999999999997</v>
      </c>
      <c r="DD64" s="53">
        <v>81.016999999999996</v>
      </c>
      <c r="DE64" s="53">
        <v>69.861999999999995</v>
      </c>
      <c r="DF64" s="53">
        <v>655.23900000000003</v>
      </c>
      <c r="DG64" s="53">
        <v>543.00599999999997</v>
      </c>
      <c r="DH64" s="53">
        <v>234.696</v>
      </c>
      <c r="DI64" s="53">
        <v>256.95</v>
      </c>
      <c r="DJ64" s="53">
        <v>250.36099999999999</v>
      </c>
      <c r="DK64" s="53">
        <v>201.773</v>
      </c>
      <c r="DL64" s="53">
        <v>1240.8810000000001</v>
      </c>
      <c r="DM64" s="53">
        <v>985.81399999999996</v>
      </c>
      <c r="DN64" s="53">
        <v>310.142</v>
      </c>
      <c r="DO64" s="53">
        <v>336.346</v>
      </c>
      <c r="DP64" s="53">
        <v>339.32600000000002</v>
      </c>
      <c r="DQ64" s="53">
        <v>255.06800000000001</v>
      </c>
      <c r="DR64" s="53">
        <v>515.149</v>
      </c>
      <c r="DS64" s="53">
        <v>430.94799999999998</v>
      </c>
      <c r="DT64" s="53">
        <v>195.15799999999999</v>
      </c>
      <c r="DU64" s="53">
        <v>202.51900000000001</v>
      </c>
      <c r="DV64" s="53">
        <v>191.97200000000001</v>
      </c>
      <c r="DW64" s="53">
        <v>156.82900000000001</v>
      </c>
      <c r="DX64" s="53">
        <v>991.05399999999997</v>
      </c>
      <c r="DY64" s="53">
        <v>787.42700000000002</v>
      </c>
      <c r="DZ64" s="53">
        <v>258.90499999999997</v>
      </c>
      <c r="EA64" s="53">
        <v>265.16199999999998</v>
      </c>
      <c r="EB64" s="53">
        <v>263.36</v>
      </c>
      <c r="EC64" s="53">
        <v>203.626</v>
      </c>
      <c r="ED64" s="53">
        <v>140.09</v>
      </c>
      <c r="EE64" s="53">
        <v>112.059</v>
      </c>
      <c r="EF64" s="53">
        <v>39.537999999999997</v>
      </c>
      <c r="EG64" s="53">
        <v>54.430999999999997</v>
      </c>
      <c r="EH64" s="53">
        <v>58.389000000000003</v>
      </c>
      <c r="EI64" s="53">
        <v>44.944000000000003</v>
      </c>
      <c r="EJ64" s="53">
        <v>249.828</v>
      </c>
      <c r="EK64" s="53">
        <v>198.386</v>
      </c>
      <c r="EL64" s="53">
        <v>51.237000000000002</v>
      </c>
      <c r="EM64" s="53">
        <v>71.183999999999997</v>
      </c>
      <c r="EN64" s="53">
        <v>75.965000000000003</v>
      </c>
      <c r="EO64" s="53">
        <v>51.442</v>
      </c>
      <c r="EP64" s="53">
        <v>217.851</v>
      </c>
      <c r="EQ64" s="53">
        <v>175.54499999999999</v>
      </c>
      <c r="ER64" s="53">
        <v>78.158000000000001</v>
      </c>
      <c r="ES64" s="53">
        <v>83.203000000000003</v>
      </c>
      <c r="ET64" s="53">
        <v>79.078999999999994</v>
      </c>
      <c r="EU64" s="53">
        <v>72.715000000000003</v>
      </c>
      <c r="EV64" s="53">
        <v>403.87</v>
      </c>
      <c r="EW64" s="53">
        <v>309.45100000000002</v>
      </c>
      <c r="EX64" s="53">
        <v>98.191000000000003</v>
      </c>
      <c r="EY64" s="53">
        <v>105.982</v>
      </c>
      <c r="EZ64" s="53">
        <v>105.27800000000001</v>
      </c>
      <c r="FA64" s="53">
        <v>94.418999999999997</v>
      </c>
      <c r="FB64" s="53">
        <v>165.898</v>
      </c>
      <c r="FC64" s="53">
        <v>134.18299999999999</v>
      </c>
      <c r="FD64" s="53">
        <v>63.752000000000002</v>
      </c>
      <c r="FE64" s="53">
        <v>64.688000000000002</v>
      </c>
      <c r="FF64" s="53">
        <v>58.539000000000001</v>
      </c>
      <c r="FG64" s="53">
        <v>55.189</v>
      </c>
      <c r="FH64" s="53">
        <v>317.22399999999999</v>
      </c>
      <c r="FI64" s="53">
        <v>243.23599999999999</v>
      </c>
      <c r="FJ64" s="53">
        <v>81.787999999999997</v>
      </c>
      <c r="FK64" s="53">
        <v>84.376999999999995</v>
      </c>
      <c r="FL64" s="53">
        <v>77.070999999999998</v>
      </c>
      <c r="FM64" s="53">
        <v>73.989000000000004</v>
      </c>
      <c r="FN64" s="53">
        <v>51.953000000000003</v>
      </c>
      <c r="FO64" s="53">
        <v>41.362000000000002</v>
      </c>
      <c r="FP64" s="53">
        <v>14.406000000000001</v>
      </c>
      <c r="FQ64" s="53">
        <v>18.515999999999998</v>
      </c>
      <c r="FR64" s="53">
        <v>20.54</v>
      </c>
      <c r="FS64" s="53">
        <v>17.527000000000001</v>
      </c>
      <c r="FT64" s="53">
        <v>86.646000000000001</v>
      </c>
      <c r="FU64" s="53">
        <v>66.215000000000003</v>
      </c>
      <c r="FV64" s="53">
        <v>16.402999999999999</v>
      </c>
      <c r="FW64" s="53">
        <v>21.605</v>
      </c>
      <c r="FX64" s="53">
        <v>28.207000000000001</v>
      </c>
      <c r="FY64" s="53">
        <v>20.431000000000001</v>
      </c>
      <c r="FZ64" s="53">
        <v>351.25400000000002</v>
      </c>
      <c r="GA64" s="53">
        <v>292.75599999999997</v>
      </c>
      <c r="GB64" s="53">
        <v>134.04400000000001</v>
      </c>
      <c r="GC64" s="53">
        <v>137.35900000000001</v>
      </c>
      <c r="GD64" s="53">
        <v>132.53700000000001</v>
      </c>
      <c r="GE64" s="53">
        <v>111.371</v>
      </c>
      <c r="GF64" s="53">
        <v>654.22699999999998</v>
      </c>
      <c r="GG64" s="53">
        <v>515.58500000000004</v>
      </c>
      <c r="GH64" s="53">
        <v>171.66300000000001</v>
      </c>
      <c r="GI64" s="53">
        <v>174.976</v>
      </c>
      <c r="GJ64" s="53">
        <v>168.946</v>
      </c>
      <c r="GK64" s="53">
        <v>138.642</v>
      </c>
      <c r="GL64" s="53">
        <v>283.02300000000002</v>
      </c>
      <c r="GM64" s="53">
        <v>237.37</v>
      </c>
      <c r="GN64" s="53">
        <v>111.97199999999999</v>
      </c>
      <c r="GO64" s="53">
        <v>109.015</v>
      </c>
      <c r="GP64" s="53">
        <v>106.90900000000001</v>
      </c>
      <c r="GQ64" s="53">
        <v>89.707999999999998</v>
      </c>
      <c r="GR64" s="53">
        <v>537.14200000000005</v>
      </c>
      <c r="GS64" s="53">
        <v>423.24200000000002</v>
      </c>
      <c r="GT64" s="53">
        <v>143.81</v>
      </c>
      <c r="GU64" s="53">
        <v>140.59299999999999</v>
      </c>
      <c r="GV64" s="53">
        <v>138.83799999999999</v>
      </c>
      <c r="GW64" s="53">
        <v>113.9</v>
      </c>
      <c r="GX64" s="53">
        <v>68.23</v>
      </c>
      <c r="GY64" s="53">
        <v>55.384999999999998</v>
      </c>
      <c r="GZ64" s="53">
        <v>22.071999999999999</v>
      </c>
      <c r="HA64" s="53">
        <v>28.344000000000001</v>
      </c>
      <c r="HB64" s="53">
        <v>25.628</v>
      </c>
      <c r="HC64" s="53">
        <v>21.663</v>
      </c>
      <c r="HD64" s="53">
        <v>117.08499999999999</v>
      </c>
      <c r="HE64" s="53">
        <v>92.343000000000004</v>
      </c>
      <c r="HF64" s="53">
        <v>27.853000000000002</v>
      </c>
      <c r="HG64" s="53">
        <v>34.383000000000003</v>
      </c>
      <c r="HH64" s="53">
        <v>30.108000000000001</v>
      </c>
      <c r="HI64" s="53">
        <v>24.742000000000001</v>
      </c>
      <c r="HJ64" s="53">
        <v>66.266999999999996</v>
      </c>
      <c r="HK64" s="53">
        <v>53.206000000000003</v>
      </c>
      <c r="HL64" s="53">
        <v>23.765999999999998</v>
      </c>
      <c r="HM64" s="53">
        <v>24.459</v>
      </c>
      <c r="HN64" s="53">
        <v>24.516999999999999</v>
      </c>
      <c r="HO64" s="53">
        <v>21.401</v>
      </c>
      <c r="HP64" s="53">
        <v>121.31399999999999</v>
      </c>
      <c r="HQ64" s="53">
        <v>93.852000000000004</v>
      </c>
      <c r="HR64" s="53">
        <v>28.978999999999999</v>
      </c>
      <c r="HS64" s="53">
        <v>31.652000000000001</v>
      </c>
      <c r="HT64" s="53">
        <v>33.220999999999997</v>
      </c>
      <c r="HU64" s="53">
        <v>27.462</v>
      </c>
      <c r="HV64" s="53">
        <v>48.290999999999997</v>
      </c>
      <c r="HW64" s="53">
        <v>39.667000000000002</v>
      </c>
      <c r="HX64" s="53">
        <v>19.646000000000001</v>
      </c>
      <c r="HY64" s="53">
        <v>18.396999999999998</v>
      </c>
      <c r="HZ64" s="53">
        <v>16.675999999999998</v>
      </c>
      <c r="IA64" s="53">
        <v>15.175000000000001</v>
      </c>
      <c r="IB64" s="53">
        <v>90.347999999999999</v>
      </c>
      <c r="IC64" s="53">
        <v>70.656000000000006</v>
      </c>
      <c r="ID64" s="53">
        <v>23.516999999999999</v>
      </c>
      <c r="IE64" s="53">
        <v>24.263000000000002</v>
      </c>
      <c r="IF64" s="53">
        <v>22.875</v>
      </c>
      <c r="IG64" s="53">
        <v>19.692</v>
      </c>
      <c r="IH64" s="53">
        <v>17.975999999999999</v>
      </c>
      <c r="II64" s="53">
        <v>13.539</v>
      </c>
      <c r="IJ64" s="53">
        <v>4.12</v>
      </c>
      <c r="IK64" s="53">
        <v>6.0620000000000003</v>
      </c>
      <c r="IL64" s="53">
        <v>7.8410000000000002</v>
      </c>
      <c r="IM64" s="53">
        <v>6.226</v>
      </c>
      <c r="IN64" s="53">
        <v>30.966000000000001</v>
      </c>
      <c r="IO64" s="53">
        <v>23.196000000000002</v>
      </c>
      <c r="IP64" s="53">
        <v>5.4619999999999997</v>
      </c>
      <c r="IQ64" s="53">
        <v>7.3890000000000002</v>
      </c>
    </row>
    <row r="65" spans="1:251">
      <c r="A65" s="10">
        <v>44075</v>
      </c>
      <c r="B65" s="53">
        <v>3299.527</v>
      </c>
      <c r="C65" s="53">
        <v>2669.4349999999999</v>
      </c>
      <c r="D65" s="53">
        <v>1201.268</v>
      </c>
      <c r="E65" s="53">
        <v>1260.4549999999999</v>
      </c>
      <c r="F65" s="53">
        <v>1195.923</v>
      </c>
      <c r="G65" s="53">
        <v>1083.3440000000001</v>
      </c>
      <c r="H65" s="53">
        <v>6175.6610000000001</v>
      </c>
      <c r="I65" s="53">
        <v>4744.17</v>
      </c>
      <c r="J65" s="53">
        <v>1536.3679999999999</v>
      </c>
      <c r="K65" s="53">
        <v>1623.0940000000001</v>
      </c>
      <c r="L65" s="53">
        <v>1584.7070000000001</v>
      </c>
      <c r="M65" s="53">
        <v>1431.491</v>
      </c>
      <c r="N65" s="53">
        <v>2640.52</v>
      </c>
      <c r="O65" s="53">
        <v>2156.8009999999999</v>
      </c>
      <c r="P65" s="53">
        <v>1039.2940000000001</v>
      </c>
      <c r="Q65" s="53">
        <v>1013.4160000000001</v>
      </c>
      <c r="R65" s="53">
        <v>922.9</v>
      </c>
      <c r="S65" s="53">
        <v>848.68499999999995</v>
      </c>
      <c r="T65" s="53">
        <v>5029.3760000000002</v>
      </c>
      <c r="U65" s="53">
        <v>3881.7550000000001</v>
      </c>
      <c r="V65" s="53">
        <v>1333.242</v>
      </c>
      <c r="W65" s="53">
        <v>1320.393</v>
      </c>
      <c r="X65" s="53">
        <v>1228.1199999999999</v>
      </c>
      <c r="Y65" s="53">
        <v>1147.6220000000001</v>
      </c>
      <c r="Z65" s="53">
        <v>659.00699999999995</v>
      </c>
      <c r="AA65" s="53">
        <v>512.63300000000004</v>
      </c>
      <c r="AB65" s="53">
        <v>161.97399999999999</v>
      </c>
      <c r="AC65" s="53">
        <v>247.03899999999999</v>
      </c>
      <c r="AD65" s="53">
        <v>273.02300000000002</v>
      </c>
      <c r="AE65" s="53">
        <v>234.65899999999999</v>
      </c>
      <c r="AF65" s="53">
        <v>1146.2840000000001</v>
      </c>
      <c r="AG65" s="53">
        <v>862.41499999999996</v>
      </c>
      <c r="AH65" s="53">
        <v>203.12700000000001</v>
      </c>
      <c r="AI65" s="53">
        <v>302.70100000000002</v>
      </c>
      <c r="AJ65" s="53">
        <v>356.58699999999999</v>
      </c>
      <c r="AK65" s="53">
        <v>283.86900000000003</v>
      </c>
      <c r="AL65" s="53">
        <v>1054.021</v>
      </c>
      <c r="AM65" s="53">
        <v>845.952</v>
      </c>
      <c r="AN65" s="53">
        <v>383.673</v>
      </c>
      <c r="AO65" s="53">
        <v>403.66</v>
      </c>
      <c r="AP65" s="53">
        <v>373.45400000000001</v>
      </c>
      <c r="AQ65" s="53">
        <v>352.40199999999999</v>
      </c>
      <c r="AR65" s="53">
        <v>1970.704</v>
      </c>
      <c r="AS65" s="53">
        <v>1503.9770000000001</v>
      </c>
      <c r="AT65" s="53">
        <v>491.48200000000003</v>
      </c>
      <c r="AU65" s="53">
        <v>512.30200000000002</v>
      </c>
      <c r="AV65" s="53">
        <v>500.19299999999998</v>
      </c>
      <c r="AW65" s="53">
        <v>466.72699999999998</v>
      </c>
      <c r="AX65" s="53">
        <v>859.77200000000005</v>
      </c>
      <c r="AY65" s="53">
        <v>696.51099999999997</v>
      </c>
      <c r="AZ65" s="53">
        <v>332.41</v>
      </c>
      <c r="BA65" s="53">
        <v>329.06099999999998</v>
      </c>
      <c r="BB65" s="53">
        <v>303.23700000000002</v>
      </c>
      <c r="BC65" s="53">
        <v>285.13299999999998</v>
      </c>
      <c r="BD65" s="53">
        <v>1639.4459999999999</v>
      </c>
      <c r="BE65" s="53">
        <v>1251.806</v>
      </c>
      <c r="BF65" s="53">
        <v>428.42899999999997</v>
      </c>
      <c r="BG65" s="53">
        <v>418.72399999999999</v>
      </c>
      <c r="BH65" s="53">
        <v>404.65300000000002</v>
      </c>
      <c r="BI65" s="53">
        <v>387.64100000000002</v>
      </c>
      <c r="BJ65" s="53">
        <v>194.25</v>
      </c>
      <c r="BK65" s="53">
        <v>149.441</v>
      </c>
      <c r="BL65" s="53">
        <v>51.262999999999998</v>
      </c>
      <c r="BM65" s="53">
        <v>74.597999999999999</v>
      </c>
      <c r="BN65" s="53">
        <v>70.216999999999999</v>
      </c>
      <c r="BO65" s="53">
        <v>67.269000000000005</v>
      </c>
      <c r="BP65" s="53">
        <v>331.25799999999998</v>
      </c>
      <c r="BQ65" s="53">
        <v>252.17099999999999</v>
      </c>
      <c r="BR65" s="53">
        <v>63.052999999999997</v>
      </c>
      <c r="BS65" s="53">
        <v>93.578000000000003</v>
      </c>
      <c r="BT65" s="53">
        <v>95.54</v>
      </c>
      <c r="BU65" s="53">
        <v>79.085999999999999</v>
      </c>
      <c r="BV65" s="53">
        <v>861.90899999999999</v>
      </c>
      <c r="BW65" s="53">
        <v>684.31399999999996</v>
      </c>
      <c r="BX65" s="53">
        <v>312.404</v>
      </c>
      <c r="BY65" s="53">
        <v>323.86200000000002</v>
      </c>
      <c r="BZ65" s="53">
        <v>308.25</v>
      </c>
      <c r="CA65" s="53">
        <v>297.62400000000002</v>
      </c>
      <c r="CB65" s="53">
        <v>1614.627</v>
      </c>
      <c r="CC65" s="53">
        <v>1207.4559999999999</v>
      </c>
      <c r="CD65" s="53">
        <v>393.37599999999998</v>
      </c>
      <c r="CE65" s="53">
        <v>417</v>
      </c>
      <c r="CF65" s="53">
        <v>397.08</v>
      </c>
      <c r="CG65" s="53">
        <v>407.17099999999999</v>
      </c>
      <c r="CH65" s="53">
        <v>714.5</v>
      </c>
      <c r="CI65" s="53">
        <v>572.07799999999997</v>
      </c>
      <c r="CJ65" s="53">
        <v>286.46600000000001</v>
      </c>
      <c r="CK65" s="53">
        <v>270.358</v>
      </c>
      <c r="CL65" s="53">
        <v>236.125</v>
      </c>
      <c r="CM65" s="53">
        <v>241.37799999999999</v>
      </c>
      <c r="CN65" s="53">
        <v>1349.521</v>
      </c>
      <c r="CO65" s="53">
        <v>1017.44</v>
      </c>
      <c r="CP65" s="53">
        <v>360.92700000000002</v>
      </c>
      <c r="CQ65" s="53">
        <v>354.524</v>
      </c>
      <c r="CR65" s="53">
        <v>301.98899999999998</v>
      </c>
      <c r="CS65" s="53">
        <v>332.08100000000002</v>
      </c>
      <c r="CT65" s="53">
        <v>147.40899999999999</v>
      </c>
      <c r="CU65" s="53">
        <v>112.23699999999999</v>
      </c>
      <c r="CV65" s="53">
        <v>25.937999999999999</v>
      </c>
      <c r="CW65" s="53">
        <v>53.503999999999998</v>
      </c>
      <c r="CX65" s="53">
        <v>72.125</v>
      </c>
      <c r="CY65" s="53">
        <v>56.246000000000002</v>
      </c>
      <c r="CZ65" s="53">
        <v>265.10599999999999</v>
      </c>
      <c r="DA65" s="53">
        <v>190.01599999999999</v>
      </c>
      <c r="DB65" s="53">
        <v>32.448999999999998</v>
      </c>
      <c r="DC65" s="53">
        <v>62.475999999999999</v>
      </c>
      <c r="DD65" s="53">
        <v>95.090999999999994</v>
      </c>
      <c r="DE65" s="53">
        <v>75.09</v>
      </c>
      <c r="DF65" s="53">
        <v>662.87599999999998</v>
      </c>
      <c r="DG65" s="53">
        <v>544.84299999999996</v>
      </c>
      <c r="DH65" s="53">
        <v>236.803</v>
      </c>
      <c r="DI65" s="53">
        <v>250.28299999999999</v>
      </c>
      <c r="DJ65" s="53">
        <v>252.489</v>
      </c>
      <c r="DK65" s="53">
        <v>206.69200000000001</v>
      </c>
      <c r="DL65" s="53">
        <v>1247.066</v>
      </c>
      <c r="DM65" s="53">
        <v>987.24699999999996</v>
      </c>
      <c r="DN65" s="53">
        <v>311.41399999999999</v>
      </c>
      <c r="DO65" s="53">
        <v>335.96800000000002</v>
      </c>
      <c r="DP65" s="53">
        <v>339.86500000000001</v>
      </c>
      <c r="DQ65" s="53">
        <v>259.81900000000002</v>
      </c>
      <c r="DR65" s="53">
        <v>504.80900000000003</v>
      </c>
      <c r="DS65" s="53">
        <v>420.649</v>
      </c>
      <c r="DT65" s="53">
        <v>194.23099999999999</v>
      </c>
      <c r="DU65" s="53">
        <v>196.06100000000001</v>
      </c>
      <c r="DV65" s="53">
        <v>186.328</v>
      </c>
      <c r="DW65" s="53">
        <v>151.21799999999999</v>
      </c>
      <c r="DX65" s="53">
        <v>977.53599999999994</v>
      </c>
      <c r="DY65" s="53">
        <v>779.33799999999997</v>
      </c>
      <c r="DZ65" s="53">
        <v>256.05200000000002</v>
      </c>
      <c r="EA65" s="53">
        <v>264.56400000000002</v>
      </c>
      <c r="EB65" s="53">
        <v>258.72199999999998</v>
      </c>
      <c r="EC65" s="53">
        <v>198.197</v>
      </c>
      <c r="ED65" s="53">
        <v>158.06800000000001</v>
      </c>
      <c r="EE65" s="53">
        <v>124.19499999999999</v>
      </c>
      <c r="EF65" s="53">
        <v>42.572000000000003</v>
      </c>
      <c r="EG65" s="53">
        <v>54.222000000000001</v>
      </c>
      <c r="EH65" s="53">
        <v>66.16</v>
      </c>
      <c r="EI65" s="53">
        <v>55.473999999999997</v>
      </c>
      <c r="EJ65" s="53">
        <v>269.52999999999997</v>
      </c>
      <c r="EK65" s="53">
        <v>207.90899999999999</v>
      </c>
      <c r="EL65" s="53">
        <v>55.362000000000002</v>
      </c>
      <c r="EM65" s="53">
        <v>71.403999999999996</v>
      </c>
      <c r="EN65" s="53">
        <v>81.143000000000001</v>
      </c>
      <c r="EO65" s="53">
        <v>61.622</v>
      </c>
      <c r="EP65" s="53">
        <v>215.44</v>
      </c>
      <c r="EQ65" s="53">
        <v>175.75899999999999</v>
      </c>
      <c r="ER65" s="53">
        <v>78.111999999999995</v>
      </c>
      <c r="ES65" s="53">
        <v>84.02</v>
      </c>
      <c r="ET65" s="53">
        <v>77.006</v>
      </c>
      <c r="EU65" s="53">
        <v>70.004000000000005</v>
      </c>
      <c r="EV65" s="53">
        <v>400.94400000000002</v>
      </c>
      <c r="EW65" s="53">
        <v>308.98899999999998</v>
      </c>
      <c r="EX65" s="53">
        <v>97.512</v>
      </c>
      <c r="EY65" s="53">
        <v>106.01</v>
      </c>
      <c r="EZ65" s="53">
        <v>105.467</v>
      </c>
      <c r="FA65" s="53">
        <v>91.954999999999998</v>
      </c>
      <c r="FB65" s="53">
        <v>163.40100000000001</v>
      </c>
      <c r="FC65" s="53">
        <v>135.41800000000001</v>
      </c>
      <c r="FD65" s="53">
        <v>66.489999999999995</v>
      </c>
      <c r="FE65" s="53">
        <v>64.56</v>
      </c>
      <c r="FF65" s="53">
        <v>56.466000000000001</v>
      </c>
      <c r="FG65" s="53">
        <v>51.423999999999999</v>
      </c>
      <c r="FH65" s="53">
        <v>310.399</v>
      </c>
      <c r="FI65" s="53">
        <v>241.244</v>
      </c>
      <c r="FJ65" s="53">
        <v>83.427000000000007</v>
      </c>
      <c r="FK65" s="53">
        <v>82.07</v>
      </c>
      <c r="FL65" s="53">
        <v>75.748000000000005</v>
      </c>
      <c r="FM65" s="53">
        <v>69.155000000000001</v>
      </c>
      <c r="FN65" s="53">
        <v>52.039000000000001</v>
      </c>
      <c r="FO65" s="53">
        <v>40.341000000000001</v>
      </c>
      <c r="FP65" s="53">
        <v>11.622</v>
      </c>
      <c r="FQ65" s="53">
        <v>19.460999999999999</v>
      </c>
      <c r="FR65" s="53">
        <v>20.54</v>
      </c>
      <c r="FS65" s="53">
        <v>18.579999999999998</v>
      </c>
      <c r="FT65" s="53">
        <v>90.545000000000002</v>
      </c>
      <c r="FU65" s="53">
        <v>67.745000000000005</v>
      </c>
      <c r="FV65" s="53">
        <v>14.085000000000001</v>
      </c>
      <c r="FW65" s="53">
        <v>23.94</v>
      </c>
      <c r="FX65" s="53">
        <v>29.719000000000001</v>
      </c>
      <c r="FY65" s="53">
        <v>22.8</v>
      </c>
      <c r="FZ65" s="53">
        <v>354.40800000000002</v>
      </c>
      <c r="GA65" s="53">
        <v>292.69600000000003</v>
      </c>
      <c r="GB65" s="53">
        <v>135.13399999999999</v>
      </c>
      <c r="GC65" s="53">
        <v>138.35499999999999</v>
      </c>
      <c r="GD65" s="53">
        <v>128.88999999999999</v>
      </c>
      <c r="GE65" s="53">
        <v>110.75</v>
      </c>
      <c r="GF65" s="53">
        <v>663.87699999999995</v>
      </c>
      <c r="GG65" s="53">
        <v>515.76700000000005</v>
      </c>
      <c r="GH65" s="53">
        <v>171.09299999999999</v>
      </c>
      <c r="GI65" s="53">
        <v>175.22200000000001</v>
      </c>
      <c r="GJ65" s="53">
        <v>169.452</v>
      </c>
      <c r="GK65" s="53">
        <v>148.11000000000001</v>
      </c>
      <c r="GL65" s="53">
        <v>282.46800000000002</v>
      </c>
      <c r="GM65" s="53">
        <v>235.43</v>
      </c>
      <c r="GN65" s="53">
        <v>113.56100000000001</v>
      </c>
      <c r="GO65" s="53">
        <v>107.965</v>
      </c>
      <c r="GP65" s="53">
        <v>100.71299999999999</v>
      </c>
      <c r="GQ65" s="53">
        <v>84.959000000000003</v>
      </c>
      <c r="GR65" s="53">
        <v>536.72799999999995</v>
      </c>
      <c r="GS65" s="53">
        <v>420.78199999999998</v>
      </c>
      <c r="GT65" s="53">
        <v>145.679</v>
      </c>
      <c r="GU65" s="53">
        <v>141.096</v>
      </c>
      <c r="GV65" s="53">
        <v>134.006</v>
      </c>
      <c r="GW65" s="53">
        <v>115.947</v>
      </c>
      <c r="GX65" s="53">
        <v>71.94</v>
      </c>
      <c r="GY65" s="53">
        <v>57.265999999999998</v>
      </c>
      <c r="GZ65" s="53">
        <v>21.571999999999999</v>
      </c>
      <c r="HA65" s="53">
        <v>30.39</v>
      </c>
      <c r="HB65" s="53">
        <v>28.178000000000001</v>
      </c>
      <c r="HC65" s="53">
        <v>25.791</v>
      </c>
      <c r="HD65" s="53">
        <v>127.148</v>
      </c>
      <c r="HE65" s="53">
        <v>94.984999999999999</v>
      </c>
      <c r="HF65" s="53">
        <v>25.414000000000001</v>
      </c>
      <c r="HG65" s="53">
        <v>34.125999999999998</v>
      </c>
      <c r="HH65" s="53">
        <v>35.445999999999998</v>
      </c>
      <c r="HI65" s="53">
        <v>32.162999999999997</v>
      </c>
      <c r="HJ65" s="53">
        <v>64.224000000000004</v>
      </c>
      <c r="HK65" s="53">
        <v>52.878</v>
      </c>
      <c r="HL65" s="53">
        <v>22.632999999999999</v>
      </c>
      <c r="HM65" s="53">
        <v>24.245000000000001</v>
      </c>
      <c r="HN65" s="53">
        <v>25.210999999999999</v>
      </c>
      <c r="HO65" s="53">
        <v>20.632999999999999</v>
      </c>
      <c r="HP65" s="53">
        <v>119.76</v>
      </c>
      <c r="HQ65" s="53">
        <v>93.634</v>
      </c>
      <c r="HR65" s="53">
        <v>28.876000000000001</v>
      </c>
      <c r="HS65" s="53">
        <v>31.579000000000001</v>
      </c>
      <c r="HT65" s="53">
        <v>33.179000000000002</v>
      </c>
      <c r="HU65" s="53">
        <v>26.126000000000001</v>
      </c>
      <c r="HV65" s="53">
        <v>45.962000000000003</v>
      </c>
      <c r="HW65" s="53">
        <v>37.701000000000001</v>
      </c>
      <c r="HX65" s="53">
        <v>17.616</v>
      </c>
      <c r="HY65" s="53">
        <v>16.853999999999999</v>
      </c>
      <c r="HZ65" s="53">
        <v>16.957999999999998</v>
      </c>
      <c r="IA65" s="53">
        <v>14.708</v>
      </c>
      <c r="IB65" s="53">
        <v>86.623999999999995</v>
      </c>
      <c r="IC65" s="53">
        <v>67.301000000000002</v>
      </c>
      <c r="ID65" s="53">
        <v>21.774999999999999</v>
      </c>
      <c r="IE65" s="53">
        <v>22.952000000000002</v>
      </c>
      <c r="IF65" s="53">
        <v>22.574000000000002</v>
      </c>
      <c r="IG65" s="53">
        <v>19.323</v>
      </c>
      <c r="IH65" s="53">
        <v>18.262</v>
      </c>
      <c r="II65" s="53">
        <v>15.177</v>
      </c>
      <c r="IJ65" s="53">
        <v>5.0170000000000003</v>
      </c>
      <c r="IK65" s="53">
        <v>7.391</v>
      </c>
      <c r="IL65" s="53">
        <v>8.2520000000000007</v>
      </c>
      <c r="IM65" s="53">
        <v>5.9240000000000004</v>
      </c>
      <c r="IN65" s="53">
        <v>33.136000000000003</v>
      </c>
      <c r="IO65" s="53">
        <v>26.332999999999998</v>
      </c>
      <c r="IP65" s="53">
        <v>7.101</v>
      </c>
      <c r="IQ65" s="53">
        <v>8.6270000000000007</v>
      </c>
    </row>
    <row r="66" spans="1:251">
      <c r="A66" s="10">
        <v>44166</v>
      </c>
      <c r="B66" s="53">
        <v>3306.6840000000002</v>
      </c>
      <c r="C66" s="53">
        <v>2676.6880000000001</v>
      </c>
      <c r="D66" s="53">
        <v>1203.912</v>
      </c>
      <c r="E66" s="53">
        <v>1258.921</v>
      </c>
      <c r="F66" s="53">
        <v>1202.1410000000001</v>
      </c>
      <c r="G66" s="53">
        <v>1056.568</v>
      </c>
      <c r="H66" s="53">
        <v>6128.3069999999998</v>
      </c>
      <c r="I66" s="53">
        <v>4744.6719999999996</v>
      </c>
      <c r="J66" s="53">
        <v>1525.4159999999999</v>
      </c>
      <c r="K66" s="53">
        <v>1627.4010000000001</v>
      </c>
      <c r="L66" s="53">
        <v>1591.855</v>
      </c>
      <c r="M66" s="53">
        <v>1383.328</v>
      </c>
      <c r="N66" s="53">
        <v>2647.5839999999998</v>
      </c>
      <c r="O66" s="53">
        <v>2163.8110000000001</v>
      </c>
      <c r="P66" s="53">
        <v>1042.3789999999999</v>
      </c>
      <c r="Q66" s="53">
        <v>1018.279</v>
      </c>
      <c r="R66" s="53">
        <v>932.70899999999995</v>
      </c>
      <c r="S66" s="53">
        <v>832.16899999999998</v>
      </c>
      <c r="T66" s="53">
        <v>4996.1220000000003</v>
      </c>
      <c r="U66" s="53">
        <v>3885.2130000000002</v>
      </c>
      <c r="V66" s="53">
        <v>1322.212</v>
      </c>
      <c r="W66" s="53">
        <v>1324.2760000000001</v>
      </c>
      <c r="X66" s="53">
        <v>1238.7249999999999</v>
      </c>
      <c r="Y66" s="53">
        <v>1110.9090000000001</v>
      </c>
      <c r="Z66" s="53">
        <v>659.1</v>
      </c>
      <c r="AA66" s="53">
        <v>512.87699999999995</v>
      </c>
      <c r="AB66" s="53">
        <v>161.53399999999999</v>
      </c>
      <c r="AC66" s="53">
        <v>240.64099999999999</v>
      </c>
      <c r="AD66" s="53">
        <v>269.43200000000002</v>
      </c>
      <c r="AE66" s="53">
        <v>224.399</v>
      </c>
      <c r="AF66" s="53">
        <v>1132.1849999999999</v>
      </c>
      <c r="AG66" s="53">
        <v>859.45899999999995</v>
      </c>
      <c r="AH66" s="53">
        <v>203.203</v>
      </c>
      <c r="AI66" s="53">
        <v>303.125</v>
      </c>
      <c r="AJ66" s="53">
        <v>353.13</v>
      </c>
      <c r="AK66" s="53">
        <v>272.41899999999998</v>
      </c>
      <c r="AL66" s="53">
        <v>1059.8710000000001</v>
      </c>
      <c r="AM66" s="53">
        <v>847.12400000000002</v>
      </c>
      <c r="AN66" s="53">
        <v>384.93900000000002</v>
      </c>
      <c r="AO66" s="53">
        <v>402.70699999999999</v>
      </c>
      <c r="AP66" s="53">
        <v>376.84</v>
      </c>
      <c r="AQ66" s="53">
        <v>345.392</v>
      </c>
      <c r="AR66" s="53">
        <v>1956.7819999999999</v>
      </c>
      <c r="AS66" s="53">
        <v>1503.93</v>
      </c>
      <c r="AT66" s="53">
        <v>488.81900000000002</v>
      </c>
      <c r="AU66" s="53">
        <v>512.77300000000002</v>
      </c>
      <c r="AV66" s="53">
        <v>502.33800000000002</v>
      </c>
      <c r="AW66" s="53">
        <v>452.85199999999998</v>
      </c>
      <c r="AX66" s="53">
        <v>862.20899999999995</v>
      </c>
      <c r="AY66" s="53">
        <v>694.60699999999997</v>
      </c>
      <c r="AZ66" s="53">
        <v>338.28199999999998</v>
      </c>
      <c r="BA66" s="53">
        <v>326.02300000000002</v>
      </c>
      <c r="BB66" s="53">
        <v>302.14400000000001</v>
      </c>
      <c r="BC66" s="53">
        <v>281.75599999999997</v>
      </c>
      <c r="BD66" s="53">
        <v>1625.1849999999999</v>
      </c>
      <c r="BE66" s="53">
        <v>1250.566</v>
      </c>
      <c r="BF66" s="53">
        <v>431.221</v>
      </c>
      <c r="BG66" s="53">
        <v>414.05399999999997</v>
      </c>
      <c r="BH66" s="53">
        <v>405.29</v>
      </c>
      <c r="BI66" s="53">
        <v>374.61900000000003</v>
      </c>
      <c r="BJ66" s="53">
        <v>197.66200000000001</v>
      </c>
      <c r="BK66" s="53">
        <v>152.517</v>
      </c>
      <c r="BL66" s="53">
        <v>46.656999999999996</v>
      </c>
      <c r="BM66" s="53">
        <v>76.685000000000002</v>
      </c>
      <c r="BN66" s="53">
        <v>74.695999999999998</v>
      </c>
      <c r="BO66" s="53">
        <v>63.637</v>
      </c>
      <c r="BP66" s="53">
        <v>331.59699999999998</v>
      </c>
      <c r="BQ66" s="53">
        <v>253.364</v>
      </c>
      <c r="BR66" s="53">
        <v>57.597999999999999</v>
      </c>
      <c r="BS66" s="53">
        <v>98.718999999999994</v>
      </c>
      <c r="BT66" s="53">
        <v>97.048000000000002</v>
      </c>
      <c r="BU66" s="53">
        <v>78.231999999999999</v>
      </c>
      <c r="BV66" s="53">
        <v>861.87400000000002</v>
      </c>
      <c r="BW66" s="53">
        <v>683.57500000000005</v>
      </c>
      <c r="BX66" s="53">
        <v>309.70800000000003</v>
      </c>
      <c r="BY66" s="53">
        <v>318.81599999999997</v>
      </c>
      <c r="BZ66" s="53">
        <v>302.04300000000001</v>
      </c>
      <c r="CA66" s="53">
        <v>290.53800000000001</v>
      </c>
      <c r="CB66" s="53">
        <v>1597.0519999999999</v>
      </c>
      <c r="CC66" s="53">
        <v>1203.7560000000001</v>
      </c>
      <c r="CD66" s="53">
        <v>388.61099999999999</v>
      </c>
      <c r="CE66" s="53">
        <v>417.42200000000003</v>
      </c>
      <c r="CF66" s="53">
        <v>397.72300000000001</v>
      </c>
      <c r="CG66" s="53">
        <v>393.29599999999999</v>
      </c>
      <c r="CH66" s="53">
        <v>704.51199999999994</v>
      </c>
      <c r="CI66" s="53">
        <v>570.46799999999996</v>
      </c>
      <c r="CJ66" s="53">
        <v>277.01600000000002</v>
      </c>
      <c r="CK66" s="53">
        <v>264.84199999999998</v>
      </c>
      <c r="CL66" s="53">
        <v>240.14</v>
      </c>
      <c r="CM66" s="53">
        <v>224.88900000000001</v>
      </c>
      <c r="CN66" s="53">
        <v>1323.0150000000001</v>
      </c>
      <c r="CO66" s="53">
        <v>1012.306</v>
      </c>
      <c r="CP66" s="53">
        <v>346.291</v>
      </c>
      <c r="CQ66" s="53">
        <v>352.18799999999999</v>
      </c>
      <c r="CR66" s="53">
        <v>313.82600000000002</v>
      </c>
      <c r="CS66" s="53">
        <v>310.70999999999998</v>
      </c>
      <c r="CT66" s="53">
        <v>157.36199999999999</v>
      </c>
      <c r="CU66" s="53">
        <v>113.107</v>
      </c>
      <c r="CV66" s="53">
        <v>32.691000000000003</v>
      </c>
      <c r="CW66" s="53">
        <v>53.972999999999999</v>
      </c>
      <c r="CX66" s="53">
        <v>61.902999999999999</v>
      </c>
      <c r="CY66" s="53">
        <v>65.649000000000001</v>
      </c>
      <c r="CZ66" s="53">
        <v>274.03699999999998</v>
      </c>
      <c r="DA66" s="53">
        <v>191.45</v>
      </c>
      <c r="DB66" s="53">
        <v>42.32</v>
      </c>
      <c r="DC66" s="53">
        <v>65.233999999999995</v>
      </c>
      <c r="DD66" s="53">
        <v>83.897000000000006</v>
      </c>
      <c r="DE66" s="53">
        <v>82.585999999999999</v>
      </c>
      <c r="DF66" s="53">
        <v>655.58199999999999</v>
      </c>
      <c r="DG66" s="53">
        <v>548.923</v>
      </c>
      <c r="DH66" s="53">
        <v>241.495</v>
      </c>
      <c r="DI66" s="53">
        <v>256.28100000000001</v>
      </c>
      <c r="DJ66" s="53">
        <v>253.453</v>
      </c>
      <c r="DK66" s="53">
        <v>195.566</v>
      </c>
      <c r="DL66" s="53">
        <v>1236.8689999999999</v>
      </c>
      <c r="DM66" s="53">
        <v>990.49300000000005</v>
      </c>
      <c r="DN66" s="53">
        <v>309.75</v>
      </c>
      <c r="DO66" s="53">
        <v>338.697</v>
      </c>
      <c r="DP66" s="53">
        <v>342.04599999999999</v>
      </c>
      <c r="DQ66" s="53">
        <v>246.376</v>
      </c>
      <c r="DR66" s="53">
        <v>506.44200000000001</v>
      </c>
      <c r="DS66" s="53">
        <v>422.75</v>
      </c>
      <c r="DT66" s="53">
        <v>197.59800000000001</v>
      </c>
      <c r="DU66" s="53">
        <v>203.70099999999999</v>
      </c>
      <c r="DV66" s="53">
        <v>183.75</v>
      </c>
      <c r="DW66" s="53">
        <v>152.126</v>
      </c>
      <c r="DX66" s="53">
        <v>970.904</v>
      </c>
      <c r="DY66" s="53">
        <v>773.53300000000002</v>
      </c>
      <c r="DZ66" s="53">
        <v>255.09700000000001</v>
      </c>
      <c r="EA66" s="53">
        <v>269.096</v>
      </c>
      <c r="EB66" s="53">
        <v>249.339</v>
      </c>
      <c r="EC66" s="53">
        <v>197.37200000000001</v>
      </c>
      <c r="ED66" s="53">
        <v>149.13999999999999</v>
      </c>
      <c r="EE66" s="53">
        <v>126.173</v>
      </c>
      <c r="EF66" s="53">
        <v>43.896999999999998</v>
      </c>
      <c r="EG66" s="53">
        <v>52.579000000000001</v>
      </c>
      <c r="EH66" s="53">
        <v>69.703000000000003</v>
      </c>
      <c r="EI66" s="53">
        <v>43.44</v>
      </c>
      <c r="EJ66" s="53">
        <v>265.96499999999997</v>
      </c>
      <c r="EK66" s="53">
        <v>216.96100000000001</v>
      </c>
      <c r="EL66" s="53">
        <v>54.652999999999999</v>
      </c>
      <c r="EM66" s="53">
        <v>69.600999999999999</v>
      </c>
      <c r="EN66" s="53">
        <v>92.706999999999994</v>
      </c>
      <c r="EO66" s="53">
        <v>49.003999999999998</v>
      </c>
      <c r="EP66" s="53">
        <v>220.08099999999999</v>
      </c>
      <c r="EQ66" s="53">
        <v>175.63300000000001</v>
      </c>
      <c r="ER66" s="53">
        <v>78.622</v>
      </c>
      <c r="ES66" s="53">
        <v>84.105000000000004</v>
      </c>
      <c r="ET66" s="53">
        <v>79.256</v>
      </c>
      <c r="EU66" s="53">
        <v>72.450999999999993</v>
      </c>
      <c r="EV66" s="53">
        <v>402.71499999999997</v>
      </c>
      <c r="EW66" s="53">
        <v>308.71100000000001</v>
      </c>
      <c r="EX66" s="53">
        <v>96.822000000000003</v>
      </c>
      <c r="EY66" s="53">
        <v>106.152</v>
      </c>
      <c r="EZ66" s="53">
        <v>105.73699999999999</v>
      </c>
      <c r="FA66" s="53">
        <v>94.004000000000005</v>
      </c>
      <c r="FB66" s="53">
        <v>169.31299999999999</v>
      </c>
      <c r="FC66" s="53">
        <v>138.16999999999999</v>
      </c>
      <c r="FD66" s="53">
        <v>68.116</v>
      </c>
      <c r="FE66" s="53">
        <v>66.268000000000001</v>
      </c>
      <c r="FF66" s="53">
        <v>59.938000000000002</v>
      </c>
      <c r="FG66" s="53">
        <v>52.51</v>
      </c>
      <c r="FH66" s="53">
        <v>317.93200000000002</v>
      </c>
      <c r="FI66" s="53">
        <v>247.053</v>
      </c>
      <c r="FJ66" s="53">
        <v>83.227999999999994</v>
      </c>
      <c r="FK66" s="53">
        <v>84.254999999999995</v>
      </c>
      <c r="FL66" s="53">
        <v>79.570999999999998</v>
      </c>
      <c r="FM66" s="53">
        <v>70.88</v>
      </c>
      <c r="FN66" s="53">
        <v>50.768000000000001</v>
      </c>
      <c r="FO66" s="53">
        <v>37.463000000000001</v>
      </c>
      <c r="FP66" s="53">
        <v>10.506</v>
      </c>
      <c r="FQ66" s="53">
        <v>17.837</v>
      </c>
      <c r="FR66" s="53">
        <v>19.318000000000001</v>
      </c>
      <c r="FS66" s="53">
        <v>19.942</v>
      </c>
      <c r="FT66" s="53">
        <v>84.783000000000001</v>
      </c>
      <c r="FU66" s="53">
        <v>61.658000000000001</v>
      </c>
      <c r="FV66" s="53">
        <v>13.593999999999999</v>
      </c>
      <c r="FW66" s="53">
        <v>21.896999999999998</v>
      </c>
      <c r="FX66" s="53">
        <v>26.166</v>
      </c>
      <c r="FY66" s="53">
        <v>23.125</v>
      </c>
      <c r="FZ66" s="53">
        <v>357.733</v>
      </c>
      <c r="GA66" s="53">
        <v>294.53899999999999</v>
      </c>
      <c r="GB66" s="53">
        <v>133.19800000000001</v>
      </c>
      <c r="GC66" s="53">
        <v>138.14400000000001</v>
      </c>
      <c r="GD66" s="53">
        <v>133.429</v>
      </c>
      <c r="GE66" s="53">
        <v>107.224</v>
      </c>
      <c r="GF66" s="53">
        <v>654.87400000000002</v>
      </c>
      <c r="GG66" s="53">
        <v>515.899</v>
      </c>
      <c r="GH66" s="53">
        <v>170.06100000000001</v>
      </c>
      <c r="GI66" s="53">
        <v>175.84100000000001</v>
      </c>
      <c r="GJ66" s="53">
        <v>169.99700000000001</v>
      </c>
      <c r="GK66" s="53">
        <v>138.66800000000001</v>
      </c>
      <c r="GL66" s="53">
        <v>287.70499999999998</v>
      </c>
      <c r="GM66" s="53">
        <v>239.494</v>
      </c>
      <c r="GN66" s="53">
        <v>114.937</v>
      </c>
      <c r="GO66" s="53">
        <v>112.529</v>
      </c>
      <c r="GP66" s="53">
        <v>103.857</v>
      </c>
      <c r="GQ66" s="53">
        <v>85.552999999999997</v>
      </c>
      <c r="GR66" s="53">
        <v>538.55100000000004</v>
      </c>
      <c r="GS66" s="53">
        <v>428.00099999999998</v>
      </c>
      <c r="GT66" s="53">
        <v>147.684</v>
      </c>
      <c r="GU66" s="53">
        <v>145.04499999999999</v>
      </c>
      <c r="GV66" s="53">
        <v>135.27199999999999</v>
      </c>
      <c r="GW66" s="53">
        <v>110.55</v>
      </c>
      <c r="GX66" s="53">
        <v>70.028999999999996</v>
      </c>
      <c r="GY66" s="53">
        <v>55.045000000000002</v>
      </c>
      <c r="GZ66" s="53">
        <v>18.260999999999999</v>
      </c>
      <c r="HA66" s="53">
        <v>25.614999999999998</v>
      </c>
      <c r="HB66" s="53">
        <v>29.571999999999999</v>
      </c>
      <c r="HC66" s="53">
        <v>21.670999999999999</v>
      </c>
      <c r="HD66" s="53">
        <v>116.32299999999999</v>
      </c>
      <c r="HE66" s="53">
        <v>87.897999999999996</v>
      </c>
      <c r="HF66" s="53">
        <v>22.376999999999999</v>
      </c>
      <c r="HG66" s="53">
        <v>30.795999999999999</v>
      </c>
      <c r="HH66" s="53">
        <v>34.725000000000001</v>
      </c>
      <c r="HI66" s="53">
        <v>28.119</v>
      </c>
      <c r="HJ66" s="53">
        <v>63.966000000000001</v>
      </c>
      <c r="HK66" s="53">
        <v>53.043999999999997</v>
      </c>
      <c r="HL66" s="53">
        <v>22.19</v>
      </c>
      <c r="HM66" s="53">
        <v>23.154</v>
      </c>
      <c r="HN66" s="53">
        <v>25.349</v>
      </c>
      <c r="HO66" s="53">
        <v>20.221</v>
      </c>
      <c r="HP66" s="53">
        <v>118.099</v>
      </c>
      <c r="HQ66" s="53">
        <v>93.39</v>
      </c>
      <c r="HR66" s="53">
        <v>28.681999999999999</v>
      </c>
      <c r="HS66" s="53">
        <v>31.527999999999999</v>
      </c>
      <c r="HT66" s="53">
        <v>33.18</v>
      </c>
      <c r="HU66" s="53">
        <v>24.709</v>
      </c>
      <c r="HV66" s="53">
        <v>45.628999999999998</v>
      </c>
      <c r="HW66" s="53">
        <v>38.006999999999998</v>
      </c>
      <c r="HX66" s="53">
        <v>17.029</v>
      </c>
      <c r="HY66" s="53">
        <v>16.102</v>
      </c>
      <c r="HZ66" s="53">
        <v>17.277999999999999</v>
      </c>
      <c r="IA66" s="53">
        <v>14.539</v>
      </c>
      <c r="IB66" s="53">
        <v>85.738</v>
      </c>
      <c r="IC66" s="53">
        <v>67.259</v>
      </c>
      <c r="ID66" s="53">
        <v>21.936</v>
      </c>
      <c r="IE66" s="53">
        <v>22.919</v>
      </c>
      <c r="IF66" s="53">
        <v>22.404</v>
      </c>
      <c r="IG66" s="53">
        <v>18.478999999999999</v>
      </c>
      <c r="IH66" s="53">
        <v>18.337</v>
      </c>
      <c r="II66" s="53">
        <v>15.036</v>
      </c>
      <c r="IJ66" s="53">
        <v>5.1619999999999999</v>
      </c>
      <c r="IK66" s="53">
        <v>7.0510000000000002</v>
      </c>
      <c r="IL66" s="53">
        <v>8.0709999999999997</v>
      </c>
      <c r="IM66" s="53">
        <v>5.6820000000000004</v>
      </c>
      <c r="IN66" s="53">
        <v>32.360999999999997</v>
      </c>
      <c r="IO66" s="53">
        <v>26.131</v>
      </c>
      <c r="IP66" s="53">
        <v>6.7460000000000004</v>
      </c>
      <c r="IQ66" s="53">
        <v>8.609</v>
      </c>
    </row>
    <row r="67" spans="1:251">
      <c r="A67" s="10">
        <v>44256</v>
      </c>
      <c r="B67" s="53">
        <v>3308.8180000000002</v>
      </c>
      <c r="C67" s="53">
        <v>2681.8409999999999</v>
      </c>
      <c r="D67" s="53">
        <v>1192.4829999999999</v>
      </c>
      <c r="E67" s="53">
        <v>1272.482</v>
      </c>
      <c r="F67" s="53">
        <v>1210.9849999999999</v>
      </c>
      <c r="G67" s="53">
        <v>1068.1869999999999</v>
      </c>
      <c r="H67" s="53">
        <v>6155.5150000000003</v>
      </c>
      <c r="I67" s="53">
        <v>4748.9610000000002</v>
      </c>
      <c r="J67" s="53">
        <v>1521.3889999999999</v>
      </c>
      <c r="K67" s="53">
        <v>1627.713</v>
      </c>
      <c r="L67" s="53">
        <v>1599.8589999999999</v>
      </c>
      <c r="M67" s="53">
        <v>1406.23</v>
      </c>
      <c r="N67" s="53">
        <v>2633.76</v>
      </c>
      <c r="O67" s="53">
        <v>2147.712</v>
      </c>
      <c r="P67" s="53">
        <v>1018.7430000000001</v>
      </c>
      <c r="Q67" s="53">
        <v>1008.827</v>
      </c>
      <c r="R67" s="53">
        <v>942.827</v>
      </c>
      <c r="S67" s="53">
        <v>841.71500000000003</v>
      </c>
      <c r="T67" s="53">
        <v>4994.0649999999996</v>
      </c>
      <c r="U67" s="53">
        <v>3867.806</v>
      </c>
      <c r="V67" s="53">
        <v>1305.6030000000001</v>
      </c>
      <c r="W67" s="53">
        <v>1302.8230000000001</v>
      </c>
      <c r="X67" s="53">
        <v>1259.3810000000001</v>
      </c>
      <c r="Y67" s="53">
        <v>1126.258</v>
      </c>
      <c r="Z67" s="53">
        <v>675.05799999999999</v>
      </c>
      <c r="AA67" s="53">
        <v>534.12900000000002</v>
      </c>
      <c r="AB67" s="53">
        <v>173.74</v>
      </c>
      <c r="AC67" s="53">
        <v>263.65600000000001</v>
      </c>
      <c r="AD67" s="53">
        <v>268.15800000000002</v>
      </c>
      <c r="AE67" s="53">
        <v>226.471</v>
      </c>
      <c r="AF67" s="53">
        <v>1161.45</v>
      </c>
      <c r="AG67" s="53">
        <v>881.15499999999997</v>
      </c>
      <c r="AH67" s="53">
        <v>215.786</v>
      </c>
      <c r="AI67" s="53">
        <v>324.89</v>
      </c>
      <c r="AJ67" s="53">
        <v>340.47899999999998</v>
      </c>
      <c r="AK67" s="53">
        <v>279.97199999999998</v>
      </c>
      <c r="AL67" s="53">
        <v>1064.885</v>
      </c>
      <c r="AM67" s="53">
        <v>849.923</v>
      </c>
      <c r="AN67" s="53">
        <v>380.74599999999998</v>
      </c>
      <c r="AO67" s="53">
        <v>402.779</v>
      </c>
      <c r="AP67" s="53">
        <v>382.73399999999998</v>
      </c>
      <c r="AQ67" s="53">
        <v>360.935</v>
      </c>
      <c r="AR67" s="53">
        <v>1972.7809999999999</v>
      </c>
      <c r="AS67" s="53">
        <v>1507.009</v>
      </c>
      <c r="AT67" s="53">
        <v>488.82799999999997</v>
      </c>
      <c r="AU67" s="53">
        <v>513.90099999999995</v>
      </c>
      <c r="AV67" s="53">
        <v>504.28</v>
      </c>
      <c r="AW67" s="53">
        <v>465.77199999999999</v>
      </c>
      <c r="AX67" s="53">
        <v>855.12199999999996</v>
      </c>
      <c r="AY67" s="53">
        <v>682.78200000000004</v>
      </c>
      <c r="AZ67" s="53">
        <v>324.01400000000001</v>
      </c>
      <c r="BA67" s="53">
        <v>316.63</v>
      </c>
      <c r="BB67" s="53">
        <v>300.62099999999998</v>
      </c>
      <c r="BC67" s="53">
        <v>293.488</v>
      </c>
      <c r="BD67" s="53">
        <v>1612.7639999999999</v>
      </c>
      <c r="BE67" s="53">
        <v>1230.2180000000001</v>
      </c>
      <c r="BF67" s="53">
        <v>421.01</v>
      </c>
      <c r="BG67" s="53">
        <v>410.42099999999999</v>
      </c>
      <c r="BH67" s="53">
        <v>398.78699999999998</v>
      </c>
      <c r="BI67" s="53">
        <v>382.54599999999999</v>
      </c>
      <c r="BJ67" s="53">
        <v>209.76300000000001</v>
      </c>
      <c r="BK67" s="53">
        <v>167.14099999999999</v>
      </c>
      <c r="BL67" s="53">
        <v>56.731999999999999</v>
      </c>
      <c r="BM67" s="53">
        <v>86.147999999999996</v>
      </c>
      <c r="BN67" s="53">
        <v>82.113</v>
      </c>
      <c r="BO67" s="53">
        <v>67.447999999999993</v>
      </c>
      <c r="BP67" s="53">
        <v>360.017</v>
      </c>
      <c r="BQ67" s="53">
        <v>276.791</v>
      </c>
      <c r="BR67" s="53">
        <v>67.817999999999998</v>
      </c>
      <c r="BS67" s="53">
        <v>103.48</v>
      </c>
      <c r="BT67" s="53">
        <v>105.49299999999999</v>
      </c>
      <c r="BU67" s="53">
        <v>83.225999999999999</v>
      </c>
      <c r="BV67" s="53">
        <v>862.11500000000001</v>
      </c>
      <c r="BW67" s="53">
        <v>686.33399999999995</v>
      </c>
      <c r="BX67" s="53">
        <v>306.34699999999998</v>
      </c>
      <c r="BY67" s="53">
        <v>327.08499999999998</v>
      </c>
      <c r="BZ67" s="53">
        <v>302.47000000000003</v>
      </c>
      <c r="CA67" s="53">
        <v>289.029</v>
      </c>
      <c r="CB67" s="53">
        <v>1592.989</v>
      </c>
      <c r="CC67" s="53">
        <v>1200.287</v>
      </c>
      <c r="CD67" s="53">
        <v>383.31900000000002</v>
      </c>
      <c r="CE67" s="53">
        <v>418.15199999999999</v>
      </c>
      <c r="CF67" s="53">
        <v>398.81599999999997</v>
      </c>
      <c r="CG67" s="53">
        <v>392.702</v>
      </c>
      <c r="CH67" s="53">
        <v>701.52300000000002</v>
      </c>
      <c r="CI67" s="53">
        <v>566.904</v>
      </c>
      <c r="CJ67" s="53">
        <v>267.20800000000003</v>
      </c>
      <c r="CK67" s="53">
        <v>268.68900000000002</v>
      </c>
      <c r="CL67" s="53">
        <v>242.31</v>
      </c>
      <c r="CM67" s="53">
        <v>224.833</v>
      </c>
      <c r="CN67" s="53">
        <v>1308.0419999999999</v>
      </c>
      <c r="CO67" s="53">
        <v>997.68899999999996</v>
      </c>
      <c r="CP67" s="53">
        <v>331.38299999999998</v>
      </c>
      <c r="CQ67" s="53">
        <v>346.02800000000002</v>
      </c>
      <c r="CR67" s="53">
        <v>320.27800000000002</v>
      </c>
      <c r="CS67" s="53">
        <v>310.35199999999998</v>
      </c>
      <c r="CT67" s="53">
        <v>160.59200000000001</v>
      </c>
      <c r="CU67" s="53">
        <v>119.43</v>
      </c>
      <c r="CV67" s="53">
        <v>39.139000000000003</v>
      </c>
      <c r="CW67" s="53">
        <v>58.396999999999998</v>
      </c>
      <c r="CX67" s="53">
        <v>60.16</v>
      </c>
      <c r="CY67" s="53">
        <v>64.195999999999998</v>
      </c>
      <c r="CZ67" s="53">
        <v>284.94799999999998</v>
      </c>
      <c r="DA67" s="53">
        <v>202.59800000000001</v>
      </c>
      <c r="DB67" s="53">
        <v>51.936</v>
      </c>
      <c r="DC67" s="53">
        <v>72.123999999999995</v>
      </c>
      <c r="DD67" s="53">
        <v>78.537999999999997</v>
      </c>
      <c r="DE67" s="53">
        <v>82.35</v>
      </c>
      <c r="DF67" s="53">
        <v>654.42399999999998</v>
      </c>
      <c r="DG67" s="53">
        <v>549.649</v>
      </c>
      <c r="DH67" s="53">
        <v>239.958</v>
      </c>
      <c r="DI67" s="53">
        <v>260.05500000000001</v>
      </c>
      <c r="DJ67" s="53">
        <v>255.08099999999999</v>
      </c>
      <c r="DK67" s="53">
        <v>191.381</v>
      </c>
      <c r="DL67" s="53">
        <v>1244.17</v>
      </c>
      <c r="DM67" s="53">
        <v>991.32</v>
      </c>
      <c r="DN67" s="53">
        <v>310.38099999999997</v>
      </c>
      <c r="DO67" s="53">
        <v>336.08</v>
      </c>
      <c r="DP67" s="53">
        <v>344.85899999999998</v>
      </c>
      <c r="DQ67" s="53">
        <v>252.85</v>
      </c>
      <c r="DR67" s="53">
        <v>510.40300000000002</v>
      </c>
      <c r="DS67" s="53">
        <v>427.81</v>
      </c>
      <c r="DT67" s="53">
        <v>198.91499999999999</v>
      </c>
      <c r="DU67" s="53">
        <v>203.68</v>
      </c>
      <c r="DV67" s="53">
        <v>194.21299999999999</v>
      </c>
      <c r="DW67" s="53">
        <v>153.755</v>
      </c>
      <c r="DX67" s="53">
        <v>1000.981</v>
      </c>
      <c r="DY67" s="53">
        <v>792.529</v>
      </c>
      <c r="DZ67" s="53">
        <v>259.34100000000001</v>
      </c>
      <c r="EA67" s="53">
        <v>264.52199999999999</v>
      </c>
      <c r="EB67" s="53">
        <v>268.666</v>
      </c>
      <c r="EC67" s="53">
        <v>208.452</v>
      </c>
      <c r="ED67" s="53">
        <v>144.02199999999999</v>
      </c>
      <c r="EE67" s="53">
        <v>121.839</v>
      </c>
      <c r="EF67" s="53">
        <v>41.042999999999999</v>
      </c>
      <c r="EG67" s="53">
        <v>56.375999999999998</v>
      </c>
      <c r="EH67" s="53">
        <v>60.868000000000002</v>
      </c>
      <c r="EI67" s="53">
        <v>37.625999999999998</v>
      </c>
      <c r="EJ67" s="53">
        <v>243.18899999999999</v>
      </c>
      <c r="EK67" s="53">
        <v>198.791</v>
      </c>
      <c r="EL67" s="53">
        <v>51.04</v>
      </c>
      <c r="EM67" s="53">
        <v>71.558000000000007</v>
      </c>
      <c r="EN67" s="53">
        <v>76.191999999999993</v>
      </c>
      <c r="EO67" s="53">
        <v>44.398000000000003</v>
      </c>
      <c r="EP67" s="53">
        <v>219.35499999999999</v>
      </c>
      <c r="EQ67" s="53">
        <v>176.03800000000001</v>
      </c>
      <c r="ER67" s="53">
        <v>77.096999999999994</v>
      </c>
      <c r="ES67" s="53">
        <v>82.626000000000005</v>
      </c>
      <c r="ET67" s="53">
        <v>82.111999999999995</v>
      </c>
      <c r="EU67" s="53">
        <v>72.131</v>
      </c>
      <c r="EV67" s="53">
        <v>401.49</v>
      </c>
      <c r="EW67" s="53">
        <v>308.76900000000001</v>
      </c>
      <c r="EX67" s="53">
        <v>96.543000000000006</v>
      </c>
      <c r="EY67" s="53">
        <v>106.235</v>
      </c>
      <c r="EZ67" s="53">
        <v>105.991</v>
      </c>
      <c r="FA67" s="53">
        <v>92.721000000000004</v>
      </c>
      <c r="FB67" s="53">
        <v>167.24100000000001</v>
      </c>
      <c r="FC67" s="53">
        <v>138.191</v>
      </c>
      <c r="FD67" s="53">
        <v>66.863</v>
      </c>
      <c r="FE67" s="53">
        <v>62.814999999999998</v>
      </c>
      <c r="FF67" s="53">
        <v>61.898000000000003</v>
      </c>
      <c r="FG67" s="53">
        <v>51.906999999999996</v>
      </c>
      <c r="FH67" s="53">
        <v>316.03300000000002</v>
      </c>
      <c r="FI67" s="53">
        <v>247.39400000000001</v>
      </c>
      <c r="FJ67" s="53">
        <v>83.724000000000004</v>
      </c>
      <c r="FK67" s="53">
        <v>82.096999999999994</v>
      </c>
      <c r="FL67" s="53">
        <v>81.572000000000003</v>
      </c>
      <c r="FM67" s="53">
        <v>68.638999999999996</v>
      </c>
      <c r="FN67" s="53">
        <v>52.115000000000002</v>
      </c>
      <c r="FO67" s="53">
        <v>37.847000000000001</v>
      </c>
      <c r="FP67" s="53">
        <v>10.234</v>
      </c>
      <c r="FQ67" s="53">
        <v>19.812000000000001</v>
      </c>
      <c r="FR67" s="53">
        <v>20.213999999999999</v>
      </c>
      <c r="FS67" s="53">
        <v>20.224</v>
      </c>
      <c r="FT67" s="53">
        <v>85.456999999999994</v>
      </c>
      <c r="FU67" s="53">
        <v>61.375</v>
      </c>
      <c r="FV67" s="53">
        <v>12.819000000000001</v>
      </c>
      <c r="FW67" s="53">
        <v>24.138000000000002</v>
      </c>
      <c r="FX67" s="53">
        <v>24.419</v>
      </c>
      <c r="FY67" s="53">
        <v>24.082000000000001</v>
      </c>
      <c r="FZ67" s="53">
        <v>354.358</v>
      </c>
      <c r="GA67" s="53">
        <v>291.17399999999998</v>
      </c>
      <c r="GB67" s="53">
        <v>129.95699999999999</v>
      </c>
      <c r="GC67" s="53">
        <v>139.727</v>
      </c>
      <c r="GD67" s="53">
        <v>130.70400000000001</v>
      </c>
      <c r="GE67" s="53">
        <v>108.771</v>
      </c>
      <c r="GF67" s="53">
        <v>660.90200000000004</v>
      </c>
      <c r="GG67" s="53">
        <v>516.96799999999996</v>
      </c>
      <c r="GH67" s="53">
        <v>169.84200000000001</v>
      </c>
      <c r="GI67" s="53">
        <v>176.39500000000001</v>
      </c>
      <c r="GJ67" s="53">
        <v>170.73099999999999</v>
      </c>
      <c r="GK67" s="53">
        <v>143.61000000000001</v>
      </c>
      <c r="GL67" s="53">
        <v>280.63799999999998</v>
      </c>
      <c r="GM67" s="53">
        <v>232.245</v>
      </c>
      <c r="GN67" s="53">
        <v>113.28100000000001</v>
      </c>
      <c r="GO67" s="53">
        <v>111.03100000000001</v>
      </c>
      <c r="GP67" s="53">
        <v>99.697999999999993</v>
      </c>
      <c r="GQ67" s="53">
        <v>81.84</v>
      </c>
      <c r="GR67" s="53">
        <v>534.45799999999997</v>
      </c>
      <c r="GS67" s="53">
        <v>424.67599999999999</v>
      </c>
      <c r="GT67" s="53">
        <v>150.34700000000001</v>
      </c>
      <c r="GU67" s="53">
        <v>140.63399999999999</v>
      </c>
      <c r="GV67" s="53">
        <v>133.69399999999999</v>
      </c>
      <c r="GW67" s="53">
        <v>109.782</v>
      </c>
      <c r="GX67" s="53">
        <v>73.72</v>
      </c>
      <c r="GY67" s="53">
        <v>58.927999999999997</v>
      </c>
      <c r="GZ67" s="53">
        <v>16.675999999999998</v>
      </c>
      <c r="HA67" s="53">
        <v>28.696999999999999</v>
      </c>
      <c r="HB67" s="53">
        <v>31.006</v>
      </c>
      <c r="HC67" s="53">
        <v>26.93</v>
      </c>
      <c r="HD67" s="53">
        <v>126.444</v>
      </c>
      <c r="HE67" s="53">
        <v>92.292000000000002</v>
      </c>
      <c r="HF67" s="53">
        <v>19.495000000000001</v>
      </c>
      <c r="HG67" s="53">
        <v>35.761000000000003</v>
      </c>
      <c r="HH67" s="53">
        <v>37.036999999999999</v>
      </c>
      <c r="HI67" s="53">
        <v>33.826999999999998</v>
      </c>
      <c r="HJ67" s="53">
        <v>64.492999999999995</v>
      </c>
      <c r="HK67" s="53">
        <v>53.261000000000003</v>
      </c>
      <c r="HL67" s="53">
        <v>23.33</v>
      </c>
      <c r="HM67" s="53">
        <v>24.227</v>
      </c>
      <c r="HN67" s="53">
        <v>25.457000000000001</v>
      </c>
      <c r="HO67" s="53">
        <v>20.282</v>
      </c>
      <c r="HP67" s="53">
        <v>118.27200000000001</v>
      </c>
      <c r="HQ67" s="53">
        <v>93.379000000000005</v>
      </c>
      <c r="HR67" s="53">
        <v>28.652000000000001</v>
      </c>
      <c r="HS67" s="53">
        <v>31.516999999999999</v>
      </c>
      <c r="HT67" s="53">
        <v>33.21</v>
      </c>
      <c r="HU67" s="53">
        <v>24.893000000000001</v>
      </c>
      <c r="HV67" s="53">
        <v>46.231999999999999</v>
      </c>
      <c r="HW67" s="53">
        <v>38.383000000000003</v>
      </c>
      <c r="HX67" s="53">
        <v>17.477</v>
      </c>
      <c r="HY67" s="53">
        <v>17.513000000000002</v>
      </c>
      <c r="HZ67" s="53">
        <v>18.353000000000002</v>
      </c>
      <c r="IA67" s="53">
        <v>14.903</v>
      </c>
      <c r="IB67" s="53">
        <v>86.739000000000004</v>
      </c>
      <c r="IC67" s="53">
        <v>68.266000000000005</v>
      </c>
      <c r="ID67" s="53">
        <v>21.425999999999998</v>
      </c>
      <c r="IE67" s="53">
        <v>23.356000000000002</v>
      </c>
      <c r="IF67" s="53">
        <v>23.484999999999999</v>
      </c>
      <c r="IG67" s="53">
        <v>18.472999999999999</v>
      </c>
      <c r="IH67" s="53">
        <v>18.260999999999999</v>
      </c>
      <c r="II67" s="53">
        <v>14.878</v>
      </c>
      <c r="IJ67" s="53">
        <v>5.8520000000000003</v>
      </c>
      <c r="IK67" s="53">
        <v>6.7140000000000004</v>
      </c>
      <c r="IL67" s="53">
        <v>7.1050000000000004</v>
      </c>
      <c r="IM67" s="53">
        <v>5.3789999999999996</v>
      </c>
      <c r="IN67" s="53">
        <v>31.533000000000001</v>
      </c>
      <c r="IO67" s="53">
        <v>25.113</v>
      </c>
      <c r="IP67" s="53">
        <v>7.226</v>
      </c>
      <c r="IQ67" s="53">
        <v>8.1609999999999996</v>
      </c>
    </row>
    <row r="68" spans="1:251">
      <c r="A68" s="10">
        <v>44348</v>
      </c>
      <c r="B68" s="53">
        <v>3309.4670000000001</v>
      </c>
      <c r="C68" s="53">
        <v>2682.607</v>
      </c>
      <c r="D68" s="53">
        <v>1186.758</v>
      </c>
      <c r="E68" s="53">
        <v>1267.587</v>
      </c>
      <c r="F68" s="53">
        <v>1217.923</v>
      </c>
      <c r="G68" s="53">
        <v>1082.4169999999999</v>
      </c>
      <c r="H68" s="53">
        <v>6184.5720000000001</v>
      </c>
      <c r="I68" s="53">
        <v>4749.2929999999997</v>
      </c>
      <c r="J68" s="53">
        <v>1515.4369999999999</v>
      </c>
      <c r="K68" s="53">
        <v>1630.789</v>
      </c>
      <c r="L68" s="53">
        <v>1603.068</v>
      </c>
      <c r="M68" s="53">
        <v>1435.279</v>
      </c>
      <c r="N68" s="53">
        <v>2658.585</v>
      </c>
      <c r="O68" s="53">
        <v>2165.623</v>
      </c>
      <c r="P68" s="53">
        <v>1030.491</v>
      </c>
      <c r="Q68" s="53">
        <v>1019.652</v>
      </c>
      <c r="R68" s="53">
        <v>945.23599999999999</v>
      </c>
      <c r="S68" s="53">
        <v>857.69799999999998</v>
      </c>
      <c r="T68" s="53">
        <v>5053.393</v>
      </c>
      <c r="U68" s="53">
        <v>3902.991</v>
      </c>
      <c r="V68" s="53">
        <v>1324.088</v>
      </c>
      <c r="W68" s="53">
        <v>1320.4680000000001</v>
      </c>
      <c r="X68" s="53">
        <v>1258.4349999999999</v>
      </c>
      <c r="Y68" s="53">
        <v>1150.4010000000001</v>
      </c>
      <c r="Z68" s="53">
        <v>650.88199999999995</v>
      </c>
      <c r="AA68" s="53">
        <v>516.98400000000004</v>
      </c>
      <c r="AB68" s="53">
        <v>156.267</v>
      </c>
      <c r="AC68" s="53">
        <v>247.935</v>
      </c>
      <c r="AD68" s="53">
        <v>272.68700000000001</v>
      </c>
      <c r="AE68" s="53">
        <v>224.71899999999999</v>
      </c>
      <c r="AF68" s="53">
        <v>1131.1790000000001</v>
      </c>
      <c r="AG68" s="53">
        <v>846.30200000000002</v>
      </c>
      <c r="AH68" s="53">
        <v>191.34800000000001</v>
      </c>
      <c r="AI68" s="53">
        <v>310.32</v>
      </c>
      <c r="AJ68" s="53">
        <v>344.63299999999998</v>
      </c>
      <c r="AK68" s="53">
        <v>284.87700000000001</v>
      </c>
      <c r="AL68" s="53">
        <v>1062.6559999999999</v>
      </c>
      <c r="AM68" s="53">
        <v>850.81700000000001</v>
      </c>
      <c r="AN68" s="53">
        <v>379.41699999999997</v>
      </c>
      <c r="AO68" s="53">
        <v>402.92500000000001</v>
      </c>
      <c r="AP68" s="53">
        <v>386.04300000000001</v>
      </c>
      <c r="AQ68" s="53">
        <v>360.64499999999998</v>
      </c>
      <c r="AR68" s="53">
        <v>1983.1279999999999</v>
      </c>
      <c r="AS68" s="53">
        <v>1509.443</v>
      </c>
      <c r="AT68" s="53">
        <v>488.4</v>
      </c>
      <c r="AU68" s="53">
        <v>514.68600000000004</v>
      </c>
      <c r="AV68" s="53">
        <v>506.35700000000003</v>
      </c>
      <c r="AW68" s="53">
        <v>473.685</v>
      </c>
      <c r="AX68" s="53">
        <v>863.02599999999995</v>
      </c>
      <c r="AY68" s="53">
        <v>688.79</v>
      </c>
      <c r="AZ68" s="53">
        <v>325.14400000000001</v>
      </c>
      <c r="BA68" s="53">
        <v>327.70699999999999</v>
      </c>
      <c r="BB68" s="53">
        <v>303.721</v>
      </c>
      <c r="BC68" s="53">
        <v>294.70699999999999</v>
      </c>
      <c r="BD68" s="53">
        <v>1639.337</v>
      </c>
      <c r="BE68" s="53">
        <v>1248.912</v>
      </c>
      <c r="BF68" s="53">
        <v>423.82900000000001</v>
      </c>
      <c r="BG68" s="53">
        <v>422.63200000000001</v>
      </c>
      <c r="BH68" s="53">
        <v>402.45100000000002</v>
      </c>
      <c r="BI68" s="53">
        <v>390.42500000000001</v>
      </c>
      <c r="BJ68" s="53">
        <v>199.62899999999999</v>
      </c>
      <c r="BK68" s="53">
        <v>162.02699999999999</v>
      </c>
      <c r="BL68" s="53">
        <v>54.273000000000003</v>
      </c>
      <c r="BM68" s="53">
        <v>75.216999999999999</v>
      </c>
      <c r="BN68" s="53">
        <v>82.322000000000003</v>
      </c>
      <c r="BO68" s="53">
        <v>65.938999999999993</v>
      </c>
      <c r="BP68" s="53">
        <v>343.791</v>
      </c>
      <c r="BQ68" s="53">
        <v>260.53100000000001</v>
      </c>
      <c r="BR68" s="53">
        <v>64.570999999999998</v>
      </c>
      <c r="BS68" s="53">
        <v>92.054000000000002</v>
      </c>
      <c r="BT68" s="53">
        <v>103.90600000000001</v>
      </c>
      <c r="BU68" s="53">
        <v>83.26</v>
      </c>
      <c r="BV68" s="53">
        <v>855.63300000000004</v>
      </c>
      <c r="BW68" s="53">
        <v>681.625</v>
      </c>
      <c r="BX68" s="53">
        <v>300.26499999999999</v>
      </c>
      <c r="BY68" s="53">
        <v>324.15699999999998</v>
      </c>
      <c r="BZ68" s="53">
        <v>301.57100000000003</v>
      </c>
      <c r="CA68" s="53">
        <v>287.83100000000002</v>
      </c>
      <c r="CB68" s="53">
        <v>1596.06</v>
      </c>
      <c r="CC68" s="53">
        <v>1199.4939999999999</v>
      </c>
      <c r="CD68" s="53">
        <v>380.53199999999998</v>
      </c>
      <c r="CE68" s="53">
        <v>419.07900000000001</v>
      </c>
      <c r="CF68" s="53">
        <v>399.88299999999998</v>
      </c>
      <c r="CG68" s="53">
        <v>396.56599999999997</v>
      </c>
      <c r="CH68" s="53">
        <v>702.76900000000001</v>
      </c>
      <c r="CI68" s="53">
        <v>568.91399999999999</v>
      </c>
      <c r="CJ68" s="53">
        <v>268.46800000000002</v>
      </c>
      <c r="CK68" s="53">
        <v>267.39999999999998</v>
      </c>
      <c r="CL68" s="53">
        <v>241.48099999999999</v>
      </c>
      <c r="CM68" s="53">
        <v>225.239</v>
      </c>
      <c r="CN68" s="53">
        <v>1321.883</v>
      </c>
      <c r="CO68" s="53">
        <v>1006.5940000000001</v>
      </c>
      <c r="CP68" s="53">
        <v>337.91</v>
      </c>
      <c r="CQ68" s="53">
        <v>346.65300000000002</v>
      </c>
      <c r="CR68" s="53">
        <v>322.03199999999998</v>
      </c>
      <c r="CS68" s="53">
        <v>315.28899999999999</v>
      </c>
      <c r="CT68" s="53">
        <v>152.864</v>
      </c>
      <c r="CU68" s="53">
        <v>112.711</v>
      </c>
      <c r="CV68" s="53">
        <v>31.795999999999999</v>
      </c>
      <c r="CW68" s="53">
        <v>56.758000000000003</v>
      </c>
      <c r="CX68" s="53">
        <v>60.09</v>
      </c>
      <c r="CY68" s="53">
        <v>62.593000000000004</v>
      </c>
      <c r="CZ68" s="53">
        <v>274.17700000000002</v>
      </c>
      <c r="DA68" s="53">
        <v>192.9</v>
      </c>
      <c r="DB68" s="53">
        <v>42.622</v>
      </c>
      <c r="DC68" s="53">
        <v>72.426000000000002</v>
      </c>
      <c r="DD68" s="53">
        <v>77.850999999999999</v>
      </c>
      <c r="DE68" s="53">
        <v>81.277000000000001</v>
      </c>
      <c r="DF68" s="53">
        <v>660.03399999999999</v>
      </c>
      <c r="DG68" s="53">
        <v>550.51199999999994</v>
      </c>
      <c r="DH68" s="53">
        <v>240.71700000000001</v>
      </c>
      <c r="DI68" s="53">
        <v>263.50099999999998</v>
      </c>
      <c r="DJ68" s="53">
        <v>261.50299999999999</v>
      </c>
      <c r="DK68" s="53">
        <v>203.922</v>
      </c>
      <c r="DL68" s="53">
        <v>1257.683</v>
      </c>
      <c r="DM68" s="53">
        <v>990.06399999999996</v>
      </c>
      <c r="DN68" s="53">
        <v>308.85000000000002</v>
      </c>
      <c r="DO68" s="53">
        <v>337.26100000000002</v>
      </c>
      <c r="DP68" s="53">
        <v>343.95400000000001</v>
      </c>
      <c r="DQ68" s="53">
        <v>267.61900000000003</v>
      </c>
      <c r="DR68" s="53">
        <v>521.78899999999999</v>
      </c>
      <c r="DS68" s="53">
        <v>433.80900000000003</v>
      </c>
      <c r="DT68" s="53">
        <v>206.73599999999999</v>
      </c>
      <c r="DU68" s="53">
        <v>209.14400000000001</v>
      </c>
      <c r="DV68" s="53">
        <v>195.46600000000001</v>
      </c>
      <c r="DW68" s="53">
        <v>164.65600000000001</v>
      </c>
      <c r="DX68" s="53">
        <v>1021.287</v>
      </c>
      <c r="DY68" s="53">
        <v>800.476</v>
      </c>
      <c r="DZ68" s="53">
        <v>267.68400000000003</v>
      </c>
      <c r="EA68" s="53">
        <v>270.08199999999999</v>
      </c>
      <c r="EB68" s="53">
        <v>262.71100000000001</v>
      </c>
      <c r="EC68" s="53">
        <v>220.81</v>
      </c>
      <c r="ED68" s="53">
        <v>138.245</v>
      </c>
      <c r="EE68" s="53">
        <v>116.703</v>
      </c>
      <c r="EF68" s="53">
        <v>33.981000000000002</v>
      </c>
      <c r="EG68" s="53">
        <v>54.357999999999997</v>
      </c>
      <c r="EH68" s="53">
        <v>66.037000000000006</v>
      </c>
      <c r="EI68" s="53">
        <v>39.265999999999998</v>
      </c>
      <c r="EJ68" s="53">
        <v>236.39699999999999</v>
      </c>
      <c r="EK68" s="53">
        <v>189.58799999999999</v>
      </c>
      <c r="EL68" s="53">
        <v>41.165999999999997</v>
      </c>
      <c r="EM68" s="53">
        <v>67.177999999999997</v>
      </c>
      <c r="EN68" s="53">
        <v>81.242999999999995</v>
      </c>
      <c r="EO68" s="53">
        <v>46.808</v>
      </c>
      <c r="EP68" s="53">
        <v>220.04499999999999</v>
      </c>
      <c r="EQ68" s="53">
        <v>175.96700000000001</v>
      </c>
      <c r="ER68" s="53">
        <v>75.844999999999999</v>
      </c>
      <c r="ES68" s="53">
        <v>83.921999999999997</v>
      </c>
      <c r="ET68" s="53">
        <v>80.269000000000005</v>
      </c>
      <c r="EU68" s="53">
        <v>74.930999999999997</v>
      </c>
      <c r="EV68" s="53">
        <v>405.76</v>
      </c>
      <c r="EW68" s="53">
        <v>308.88799999999998</v>
      </c>
      <c r="EX68" s="53">
        <v>96.253</v>
      </c>
      <c r="EY68" s="53">
        <v>106.345</v>
      </c>
      <c r="EZ68" s="53">
        <v>106.29</v>
      </c>
      <c r="FA68" s="53">
        <v>96.872</v>
      </c>
      <c r="FB68" s="53">
        <v>169.45500000000001</v>
      </c>
      <c r="FC68" s="53">
        <v>138.49700000000001</v>
      </c>
      <c r="FD68" s="53">
        <v>66.082999999999998</v>
      </c>
      <c r="FE68" s="53">
        <v>62.884999999999998</v>
      </c>
      <c r="FF68" s="53">
        <v>61.362000000000002</v>
      </c>
      <c r="FG68" s="53">
        <v>55.829000000000001</v>
      </c>
      <c r="FH68" s="53">
        <v>319.20699999999999</v>
      </c>
      <c r="FI68" s="53">
        <v>247.273</v>
      </c>
      <c r="FJ68" s="53">
        <v>84.242999999999995</v>
      </c>
      <c r="FK68" s="53">
        <v>79.715999999999994</v>
      </c>
      <c r="FL68" s="53">
        <v>83.313999999999993</v>
      </c>
      <c r="FM68" s="53">
        <v>71.933999999999997</v>
      </c>
      <c r="FN68" s="53">
        <v>50.59</v>
      </c>
      <c r="FO68" s="53">
        <v>37.47</v>
      </c>
      <c r="FP68" s="53">
        <v>9.7620000000000005</v>
      </c>
      <c r="FQ68" s="53">
        <v>21.036999999999999</v>
      </c>
      <c r="FR68" s="53">
        <v>18.907</v>
      </c>
      <c r="FS68" s="53">
        <v>19.102</v>
      </c>
      <c r="FT68" s="53">
        <v>86.552999999999997</v>
      </c>
      <c r="FU68" s="53">
        <v>61.615000000000002</v>
      </c>
      <c r="FV68" s="53">
        <v>12.01</v>
      </c>
      <c r="FW68" s="53">
        <v>26.629000000000001</v>
      </c>
      <c r="FX68" s="53">
        <v>22.975999999999999</v>
      </c>
      <c r="FY68" s="53">
        <v>24.937999999999999</v>
      </c>
      <c r="FZ68" s="53">
        <v>358.79399999999998</v>
      </c>
      <c r="GA68" s="53">
        <v>295.96899999999999</v>
      </c>
      <c r="GB68" s="53">
        <v>132.285</v>
      </c>
      <c r="GC68" s="53">
        <v>133.67699999999999</v>
      </c>
      <c r="GD68" s="53">
        <v>130.67599999999999</v>
      </c>
      <c r="GE68" s="53">
        <v>111.074</v>
      </c>
      <c r="GF68" s="53">
        <v>663.92100000000005</v>
      </c>
      <c r="GG68" s="53">
        <v>518.51499999999999</v>
      </c>
      <c r="GH68" s="53">
        <v>169.893</v>
      </c>
      <c r="GI68" s="53">
        <v>176.90100000000001</v>
      </c>
      <c r="GJ68" s="53">
        <v>171.721</v>
      </c>
      <c r="GK68" s="53">
        <v>145.40600000000001</v>
      </c>
      <c r="GL68" s="53">
        <v>283.24599999999998</v>
      </c>
      <c r="GM68" s="53">
        <v>235.976</v>
      </c>
      <c r="GN68" s="53">
        <v>114.97499999999999</v>
      </c>
      <c r="GO68" s="53">
        <v>106.226</v>
      </c>
      <c r="GP68" s="53">
        <v>100.26600000000001</v>
      </c>
      <c r="GQ68" s="53">
        <v>82.831000000000003</v>
      </c>
      <c r="GR68" s="53">
        <v>532.64200000000005</v>
      </c>
      <c r="GS68" s="53">
        <v>424.18200000000002</v>
      </c>
      <c r="GT68" s="53">
        <v>150.233</v>
      </c>
      <c r="GU68" s="53">
        <v>141.511</v>
      </c>
      <c r="GV68" s="53">
        <v>132.43799999999999</v>
      </c>
      <c r="GW68" s="53">
        <v>108.459</v>
      </c>
      <c r="GX68" s="53">
        <v>75.549000000000007</v>
      </c>
      <c r="GY68" s="53">
        <v>59.993000000000002</v>
      </c>
      <c r="GZ68" s="53">
        <v>17.309999999999999</v>
      </c>
      <c r="HA68" s="53">
        <v>27.451000000000001</v>
      </c>
      <c r="HB68" s="53">
        <v>30.41</v>
      </c>
      <c r="HC68" s="53">
        <v>28.244</v>
      </c>
      <c r="HD68" s="53">
        <v>131.28</v>
      </c>
      <c r="HE68" s="53">
        <v>94.332999999999998</v>
      </c>
      <c r="HF68" s="53">
        <v>19.66</v>
      </c>
      <c r="HG68" s="53">
        <v>35.39</v>
      </c>
      <c r="HH68" s="53">
        <v>39.283000000000001</v>
      </c>
      <c r="HI68" s="53">
        <v>36.947000000000003</v>
      </c>
      <c r="HJ68" s="53">
        <v>63.904000000000003</v>
      </c>
      <c r="HK68" s="53">
        <v>52.889000000000003</v>
      </c>
      <c r="HL68" s="53">
        <v>23.969000000000001</v>
      </c>
      <c r="HM68" s="53">
        <v>23.94</v>
      </c>
      <c r="HN68" s="53">
        <v>25.866</v>
      </c>
      <c r="HO68" s="53">
        <v>19.7</v>
      </c>
      <c r="HP68" s="53">
        <v>116.964</v>
      </c>
      <c r="HQ68" s="53">
        <v>93.21</v>
      </c>
      <c r="HR68" s="53">
        <v>28.545000000000002</v>
      </c>
      <c r="HS68" s="53">
        <v>31.437000000000001</v>
      </c>
      <c r="HT68" s="53">
        <v>33.228000000000002</v>
      </c>
      <c r="HU68" s="53">
        <v>23.754000000000001</v>
      </c>
      <c r="HV68" s="53">
        <v>46.811</v>
      </c>
      <c r="HW68" s="53">
        <v>38.863</v>
      </c>
      <c r="HX68" s="53">
        <v>19.038</v>
      </c>
      <c r="HY68" s="53">
        <v>18.099</v>
      </c>
      <c r="HZ68" s="53">
        <v>18.318000000000001</v>
      </c>
      <c r="IA68" s="53">
        <v>14.814</v>
      </c>
      <c r="IB68" s="53">
        <v>87.870999999999995</v>
      </c>
      <c r="IC68" s="53">
        <v>69.853999999999999</v>
      </c>
      <c r="ID68" s="53">
        <v>22.734999999999999</v>
      </c>
      <c r="IE68" s="53">
        <v>23.946000000000002</v>
      </c>
      <c r="IF68" s="53">
        <v>23.172999999999998</v>
      </c>
      <c r="IG68" s="53">
        <v>18.016999999999999</v>
      </c>
      <c r="IH68" s="53">
        <v>17.094000000000001</v>
      </c>
      <c r="II68" s="53">
        <v>14.026999999999999</v>
      </c>
      <c r="IJ68" s="53">
        <v>4.93</v>
      </c>
      <c r="IK68" s="53">
        <v>5.84</v>
      </c>
      <c r="IL68" s="53">
        <v>7.548</v>
      </c>
      <c r="IM68" s="53">
        <v>4.8860000000000001</v>
      </c>
      <c r="IN68" s="53">
        <v>29.093</v>
      </c>
      <c r="IO68" s="53">
        <v>23.356000000000002</v>
      </c>
      <c r="IP68" s="53">
        <v>5.81</v>
      </c>
      <c r="IQ68" s="53">
        <v>7.4909999999999997</v>
      </c>
    </row>
    <row r="69" spans="1:251">
      <c r="A69" s="10">
        <v>44440</v>
      </c>
      <c r="B69" s="53">
        <v>3315.7310000000002</v>
      </c>
      <c r="C69" s="53">
        <v>2680.4830000000002</v>
      </c>
      <c r="D69" s="53">
        <v>1199.251</v>
      </c>
      <c r="E69" s="53">
        <v>1266.5940000000001</v>
      </c>
      <c r="F69" s="53">
        <v>1214.652</v>
      </c>
      <c r="G69" s="53">
        <v>1081.338</v>
      </c>
      <c r="H69" s="53">
        <v>6184.5110000000004</v>
      </c>
      <c r="I69" s="53">
        <v>4748.0469999999996</v>
      </c>
      <c r="J69" s="53">
        <v>1516.8510000000001</v>
      </c>
      <c r="K69" s="53">
        <v>1627.53</v>
      </c>
      <c r="L69" s="53">
        <v>1603.665</v>
      </c>
      <c r="M69" s="53">
        <v>1436.4639999999999</v>
      </c>
      <c r="N69" s="53">
        <v>2650.3229999999999</v>
      </c>
      <c r="O69" s="53">
        <v>2167.2800000000002</v>
      </c>
      <c r="P69" s="53">
        <v>1043.3989999999999</v>
      </c>
      <c r="Q69" s="53">
        <v>1013.347</v>
      </c>
      <c r="R69" s="53">
        <v>941.37900000000002</v>
      </c>
      <c r="S69" s="53">
        <v>842.86599999999999</v>
      </c>
      <c r="T69" s="53">
        <v>5025.5050000000001</v>
      </c>
      <c r="U69" s="53">
        <v>3886.65</v>
      </c>
      <c r="V69" s="53">
        <v>1327.2</v>
      </c>
      <c r="W69" s="53">
        <v>1303.577</v>
      </c>
      <c r="X69" s="53">
        <v>1255.8720000000001</v>
      </c>
      <c r="Y69" s="53">
        <v>1138.855</v>
      </c>
      <c r="Z69" s="53">
        <v>665.40700000000004</v>
      </c>
      <c r="AA69" s="53">
        <v>513.20299999999997</v>
      </c>
      <c r="AB69" s="53">
        <v>155.852</v>
      </c>
      <c r="AC69" s="53">
        <v>253.24700000000001</v>
      </c>
      <c r="AD69" s="53">
        <v>273.27300000000002</v>
      </c>
      <c r="AE69" s="53">
        <v>238.47200000000001</v>
      </c>
      <c r="AF69" s="53">
        <v>1159.0060000000001</v>
      </c>
      <c r="AG69" s="53">
        <v>861.39700000000005</v>
      </c>
      <c r="AH69" s="53">
        <v>189.65100000000001</v>
      </c>
      <c r="AI69" s="53">
        <v>323.95299999999997</v>
      </c>
      <c r="AJ69" s="53">
        <v>347.79300000000001</v>
      </c>
      <c r="AK69" s="53">
        <v>297.60899999999998</v>
      </c>
      <c r="AL69" s="53">
        <v>1057.0550000000001</v>
      </c>
      <c r="AM69" s="53">
        <v>849.048</v>
      </c>
      <c r="AN69" s="53">
        <v>387.44200000000001</v>
      </c>
      <c r="AO69" s="53">
        <v>398.892</v>
      </c>
      <c r="AP69" s="53">
        <v>380.286</v>
      </c>
      <c r="AQ69" s="53">
        <v>347.81299999999999</v>
      </c>
      <c r="AR69" s="53">
        <v>1974.7860000000001</v>
      </c>
      <c r="AS69" s="53">
        <v>1509.6759999999999</v>
      </c>
      <c r="AT69" s="53">
        <v>489.78399999999999</v>
      </c>
      <c r="AU69" s="53">
        <v>513.14800000000002</v>
      </c>
      <c r="AV69" s="53">
        <v>506.74400000000003</v>
      </c>
      <c r="AW69" s="53">
        <v>465.11</v>
      </c>
      <c r="AX69" s="53">
        <v>850.45299999999997</v>
      </c>
      <c r="AY69" s="53">
        <v>686.24099999999999</v>
      </c>
      <c r="AZ69" s="53">
        <v>329.96499999999997</v>
      </c>
      <c r="BA69" s="53">
        <v>326.88299999999998</v>
      </c>
      <c r="BB69" s="53">
        <v>297.27300000000002</v>
      </c>
      <c r="BC69" s="53">
        <v>279.35700000000003</v>
      </c>
      <c r="BD69" s="53">
        <v>1610.7170000000001</v>
      </c>
      <c r="BE69" s="53">
        <v>1235.354</v>
      </c>
      <c r="BF69" s="53">
        <v>421.37799999999999</v>
      </c>
      <c r="BG69" s="53">
        <v>417.99799999999999</v>
      </c>
      <c r="BH69" s="53">
        <v>395.97800000000001</v>
      </c>
      <c r="BI69" s="53">
        <v>375.363</v>
      </c>
      <c r="BJ69" s="53">
        <v>206.602</v>
      </c>
      <c r="BK69" s="53">
        <v>162.80699999999999</v>
      </c>
      <c r="BL69" s="53">
        <v>57.475999999999999</v>
      </c>
      <c r="BM69" s="53">
        <v>72.009</v>
      </c>
      <c r="BN69" s="53">
        <v>83.013000000000005</v>
      </c>
      <c r="BO69" s="53">
        <v>68.454999999999998</v>
      </c>
      <c r="BP69" s="53">
        <v>364.06900000000002</v>
      </c>
      <c r="BQ69" s="53">
        <v>274.322</v>
      </c>
      <c r="BR69" s="53">
        <v>68.406000000000006</v>
      </c>
      <c r="BS69" s="53">
        <v>95.15</v>
      </c>
      <c r="BT69" s="53">
        <v>110.76600000000001</v>
      </c>
      <c r="BU69" s="53">
        <v>89.747</v>
      </c>
      <c r="BV69" s="53">
        <v>855.83100000000002</v>
      </c>
      <c r="BW69" s="53">
        <v>679.77499999999998</v>
      </c>
      <c r="BX69" s="53">
        <v>297.625</v>
      </c>
      <c r="BY69" s="53">
        <v>326.488</v>
      </c>
      <c r="BZ69" s="53">
        <v>301.39299999999997</v>
      </c>
      <c r="CA69" s="53">
        <v>295.339</v>
      </c>
      <c r="CB69" s="53">
        <v>1599.665</v>
      </c>
      <c r="CC69" s="53">
        <v>1197.3330000000001</v>
      </c>
      <c r="CD69" s="53">
        <v>378.72699999999998</v>
      </c>
      <c r="CE69" s="53">
        <v>418.14600000000002</v>
      </c>
      <c r="CF69" s="53">
        <v>400.46</v>
      </c>
      <c r="CG69" s="53">
        <v>402.33199999999999</v>
      </c>
      <c r="CH69" s="53">
        <v>706.03399999999999</v>
      </c>
      <c r="CI69" s="53">
        <v>568.95799999999997</v>
      </c>
      <c r="CJ69" s="53">
        <v>271.11700000000002</v>
      </c>
      <c r="CK69" s="53">
        <v>266</v>
      </c>
      <c r="CL69" s="53">
        <v>240.17400000000001</v>
      </c>
      <c r="CM69" s="53">
        <v>232.81800000000001</v>
      </c>
      <c r="CN69" s="53">
        <v>1331.414</v>
      </c>
      <c r="CO69" s="53">
        <v>1007.553</v>
      </c>
      <c r="CP69" s="53">
        <v>342.73500000000001</v>
      </c>
      <c r="CQ69" s="53">
        <v>340.43</v>
      </c>
      <c r="CR69" s="53">
        <v>324.38900000000001</v>
      </c>
      <c r="CS69" s="53">
        <v>323.86099999999999</v>
      </c>
      <c r="CT69" s="53">
        <v>149.797</v>
      </c>
      <c r="CU69" s="53">
        <v>110.81699999999999</v>
      </c>
      <c r="CV69" s="53">
        <v>26.507999999999999</v>
      </c>
      <c r="CW69" s="53">
        <v>60.488</v>
      </c>
      <c r="CX69" s="53">
        <v>61.219000000000001</v>
      </c>
      <c r="CY69" s="53">
        <v>62.521000000000001</v>
      </c>
      <c r="CZ69" s="53">
        <v>268.25099999999998</v>
      </c>
      <c r="DA69" s="53">
        <v>189.78</v>
      </c>
      <c r="DB69" s="53">
        <v>35.991999999999997</v>
      </c>
      <c r="DC69" s="53">
        <v>77.715999999999994</v>
      </c>
      <c r="DD69" s="53">
        <v>76.070999999999998</v>
      </c>
      <c r="DE69" s="53">
        <v>78.471999999999994</v>
      </c>
      <c r="DF69" s="53">
        <v>663.63199999999995</v>
      </c>
      <c r="DG69" s="53">
        <v>551.94399999999996</v>
      </c>
      <c r="DH69" s="53">
        <v>243.78800000000001</v>
      </c>
      <c r="DI69" s="53">
        <v>262.06099999999998</v>
      </c>
      <c r="DJ69" s="53">
        <v>265.60399999999998</v>
      </c>
      <c r="DK69" s="53">
        <v>206.803</v>
      </c>
      <c r="DL69" s="53">
        <v>1260.22</v>
      </c>
      <c r="DM69" s="53">
        <v>992.94299999999998</v>
      </c>
      <c r="DN69" s="53">
        <v>311.77800000000002</v>
      </c>
      <c r="DO69" s="53">
        <v>336.72300000000001</v>
      </c>
      <c r="DP69" s="53">
        <v>344.44200000000001</v>
      </c>
      <c r="DQ69" s="53">
        <v>267.27699999999999</v>
      </c>
      <c r="DR69" s="53">
        <v>519.62</v>
      </c>
      <c r="DS69" s="53">
        <v>435.971</v>
      </c>
      <c r="DT69" s="53">
        <v>205.52099999999999</v>
      </c>
      <c r="DU69" s="53">
        <v>202.45500000000001</v>
      </c>
      <c r="DV69" s="53">
        <v>203.386</v>
      </c>
      <c r="DW69" s="53">
        <v>161.482</v>
      </c>
      <c r="DX69" s="53">
        <v>1013.809</v>
      </c>
      <c r="DY69" s="53">
        <v>799.78099999999995</v>
      </c>
      <c r="DZ69" s="53">
        <v>267.14999999999998</v>
      </c>
      <c r="EA69" s="53">
        <v>264.53800000000001</v>
      </c>
      <c r="EB69" s="53">
        <v>268.09399999999999</v>
      </c>
      <c r="EC69" s="53">
        <v>214.02799999999999</v>
      </c>
      <c r="ED69" s="53">
        <v>144.012</v>
      </c>
      <c r="EE69" s="53">
        <v>115.97199999999999</v>
      </c>
      <c r="EF69" s="53">
        <v>38.267000000000003</v>
      </c>
      <c r="EG69" s="53">
        <v>59.606999999999999</v>
      </c>
      <c r="EH69" s="53">
        <v>62.218000000000004</v>
      </c>
      <c r="EI69" s="53">
        <v>45.320999999999998</v>
      </c>
      <c r="EJ69" s="53">
        <v>246.41</v>
      </c>
      <c r="EK69" s="53">
        <v>193.16200000000001</v>
      </c>
      <c r="EL69" s="53">
        <v>44.628</v>
      </c>
      <c r="EM69" s="53">
        <v>72.186000000000007</v>
      </c>
      <c r="EN69" s="53">
        <v>76.347999999999999</v>
      </c>
      <c r="EO69" s="53">
        <v>53.249000000000002</v>
      </c>
      <c r="EP69" s="53">
        <v>223.18</v>
      </c>
      <c r="EQ69" s="53">
        <v>176.22499999999999</v>
      </c>
      <c r="ER69" s="53">
        <v>77.600999999999999</v>
      </c>
      <c r="ES69" s="53">
        <v>82.986000000000004</v>
      </c>
      <c r="ET69" s="53">
        <v>80.802000000000007</v>
      </c>
      <c r="EU69" s="53">
        <v>76.754000000000005</v>
      </c>
      <c r="EV69" s="53">
        <v>409.84699999999998</v>
      </c>
      <c r="EW69" s="53">
        <v>308.68900000000002</v>
      </c>
      <c r="EX69" s="53">
        <v>96.253</v>
      </c>
      <c r="EY69" s="53">
        <v>105.988</v>
      </c>
      <c r="EZ69" s="53">
        <v>106.44799999999999</v>
      </c>
      <c r="FA69" s="53">
        <v>101.158</v>
      </c>
      <c r="FB69" s="53">
        <v>169.797</v>
      </c>
      <c r="FC69" s="53">
        <v>135.81299999999999</v>
      </c>
      <c r="FD69" s="53">
        <v>67.209999999999994</v>
      </c>
      <c r="FE69" s="53">
        <v>62.406999999999996</v>
      </c>
      <c r="FF69" s="53">
        <v>58.75</v>
      </c>
      <c r="FG69" s="53">
        <v>56.441000000000003</v>
      </c>
      <c r="FH69" s="53">
        <v>316.41800000000001</v>
      </c>
      <c r="FI69" s="53">
        <v>239.96700000000001</v>
      </c>
      <c r="FJ69" s="53">
        <v>82.864999999999995</v>
      </c>
      <c r="FK69" s="53">
        <v>79.034999999999997</v>
      </c>
      <c r="FL69" s="53">
        <v>78.066999999999993</v>
      </c>
      <c r="FM69" s="53">
        <v>76.450999999999993</v>
      </c>
      <c r="FN69" s="53">
        <v>53.383000000000003</v>
      </c>
      <c r="FO69" s="53">
        <v>40.411999999999999</v>
      </c>
      <c r="FP69" s="53">
        <v>10.391</v>
      </c>
      <c r="FQ69" s="53">
        <v>20.58</v>
      </c>
      <c r="FR69" s="53">
        <v>22.052</v>
      </c>
      <c r="FS69" s="53">
        <v>20.312999999999999</v>
      </c>
      <c r="FT69" s="53">
        <v>93.429000000000002</v>
      </c>
      <c r="FU69" s="53">
        <v>68.721999999999994</v>
      </c>
      <c r="FV69" s="53">
        <v>13.388</v>
      </c>
      <c r="FW69" s="53">
        <v>26.952999999999999</v>
      </c>
      <c r="FX69" s="53">
        <v>28.381</v>
      </c>
      <c r="FY69" s="53">
        <v>24.707000000000001</v>
      </c>
      <c r="FZ69" s="53">
        <v>364.673</v>
      </c>
      <c r="GA69" s="53">
        <v>296.42599999999999</v>
      </c>
      <c r="GB69" s="53">
        <v>135.27099999999999</v>
      </c>
      <c r="GC69" s="53">
        <v>136.601</v>
      </c>
      <c r="GD69" s="53">
        <v>129.87799999999999</v>
      </c>
      <c r="GE69" s="53">
        <v>111.283</v>
      </c>
      <c r="GF69" s="53">
        <v>664.20699999999999</v>
      </c>
      <c r="GG69" s="53">
        <v>517.84500000000003</v>
      </c>
      <c r="GH69" s="53">
        <v>169.36799999999999</v>
      </c>
      <c r="GI69" s="53">
        <v>176.86600000000001</v>
      </c>
      <c r="GJ69" s="53">
        <v>171.61</v>
      </c>
      <c r="GK69" s="53">
        <v>146.363</v>
      </c>
      <c r="GL69" s="53">
        <v>289.34800000000001</v>
      </c>
      <c r="GM69" s="53">
        <v>242.29400000000001</v>
      </c>
      <c r="GN69" s="53">
        <v>121.50700000000001</v>
      </c>
      <c r="GO69" s="53">
        <v>110.206</v>
      </c>
      <c r="GP69" s="53">
        <v>100.75700000000001</v>
      </c>
      <c r="GQ69" s="53">
        <v>80.89</v>
      </c>
      <c r="GR69" s="53">
        <v>539.67700000000002</v>
      </c>
      <c r="GS69" s="53">
        <v>431.322</v>
      </c>
      <c r="GT69" s="53">
        <v>153.75700000000001</v>
      </c>
      <c r="GU69" s="53">
        <v>142.495</v>
      </c>
      <c r="GV69" s="53">
        <v>135.07</v>
      </c>
      <c r="GW69" s="53">
        <v>108.355</v>
      </c>
      <c r="GX69" s="53">
        <v>75.325000000000003</v>
      </c>
      <c r="GY69" s="53">
        <v>54.131999999999998</v>
      </c>
      <c r="GZ69" s="53">
        <v>13.763999999999999</v>
      </c>
      <c r="HA69" s="53">
        <v>26.395</v>
      </c>
      <c r="HB69" s="53">
        <v>29.120999999999999</v>
      </c>
      <c r="HC69" s="53">
        <v>30.393000000000001</v>
      </c>
      <c r="HD69" s="53">
        <v>124.53100000000001</v>
      </c>
      <c r="HE69" s="53">
        <v>86.522999999999996</v>
      </c>
      <c r="HF69" s="53">
        <v>15.611000000000001</v>
      </c>
      <c r="HG69" s="53">
        <v>34.371000000000002</v>
      </c>
      <c r="HH69" s="53">
        <v>36.540999999999997</v>
      </c>
      <c r="HI69" s="53">
        <v>38.008000000000003</v>
      </c>
      <c r="HJ69" s="53">
        <v>64.100999999999999</v>
      </c>
      <c r="HK69" s="53">
        <v>52.804000000000002</v>
      </c>
      <c r="HL69" s="53">
        <v>23.527000000000001</v>
      </c>
      <c r="HM69" s="53">
        <v>24.138000000000002</v>
      </c>
      <c r="HN69" s="53">
        <v>25.585999999999999</v>
      </c>
      <c r="HO69" s="53">
        <v>19.507000000000001</v>
      </c>
      <c r="HP69" s="53">
        <v>117.43600000000001</v>
      </c>
      <c r="HQ69" s="53">
        <v>92.936999999999998</v>
      </c>
      <c r="HR69" s="53">
        <v>28.545999999999999</v>
      </c>
      <c r="HS69" s="53">
        <v>31.306999999999999</v>
      </c>
      <c r="HT69" s="53">
        <v>33.084000000000003</v>
      </c>
      <c r="HU69" s="53">
        <v>24.498999999999999</v>
      </c>
      <c r="HV69" s="53">
        <v>46.317</v>
      </c>
      <c r="HW69" s="53">
        <v>38.250999999999998</v>
      </c>
      <c r="HX69" s="53">
        <v>19.100000000000001</v>
      </c>
      <c r="HY69" s="53">
        <v>17.420999999999999</v>
      </c>
      <c r="HZ69" s="53">
        <v>17.370999999999999</v>
      </c>
      <c r="IA69" s="53">
        <v>14.257</v>
      </c>
      <c r="IB69" s="53">
        <v>87.364999999999995</v>
      </c>
      <c r="IC69" s="53">
        <v>68.876999999999995</v>
      </c>
      <c r="ID69" s="53">
        <v>23.161000000000001</v>
      </c>
      <c r="IE69" s="53">
        <v>22.65</v>
      </c>
      <c r="IF69" s="53">
        <v>23.065000000000001</v>
      </c>
      <c r="IG69" s="53">
        <v>18.489000000000001</v>
      </c>
      <c r="IH69" s="53">
        <v>17.785</v>
      </c>
      <c r="II69" s="53">
        <v>14.553000000000001</v>
      </c>
      <c r="IJ69" s="53">
        <v>4.4269999999999996</v>
      </c>
      <c r="IK69" s="53">
        <v>6.7169999999999996</v>
      </c>
      <c r="IL69" s="53">
        <v>8.2149999999999999</v>
      </c>
      <c r="IM69" s="53">
        <v>5.25</v>
      </c>
      <c r="IN69" s="53">
        <v>30.071000000000002</v>
      </c>
      <c r="IO69" s="53">
        <v>24.06</v>
      </c>
      <c r="IP69" s="53">
        <v>5.3849999999999998</v>
      </c>
      <c r="IQ69" s="53">
        <v>8.657</v>
      </c>
    </row>
    <row r="70" spans="1:251">
      <c r="A70" s="10">
        <v>44531</v>
      </c>
      <c r="B70" s="53">
        <v>3286.3339999999998</v>
      </c>
      <c r="C70" s="53">
        <v>2682.6570000000002</v>
      </c>
      <c r="D70" s="53">
        <v>1196.6400000000001</v>
      </c>
      <c r="E70" s="53">
        <v>1266.258</v>
      </c>
      <c r="F70" s="53">
        <v>1210.1310000000001</v>
      </c>
      <c r="G70" s="53">
        <v>1057.1759999999999</v>
      </c>
      <c r="H70" s="53">
        <v>6143.0379999999996</v>
      </c>
      <c r="I70" s="53">
        <v>4749.9089999999997</v>
      </c>
      <c r="J70" s="53">
        <v>1511.8109999999999</v>
      </c>
      <c r="K70" s="53">
        <v>1628.423</v>
      </c>
      <c r="L70" s="53">
        <v>1609.6759999999999</v>
      </c>
      <c r="M70" s="53">
        <v>1393.1279999999999</v>
      </c>
      <c r="N70" s="53">
        <v>2623.4229999999998</v>
      </c>
      <c r="O70" s="53">
        <v>2162.2280000000001</v>
      </c>
      <c r="P70" s="53">
        <v>1036.69</v>
      </c>
      <c r="Q70" s="53">
        <v>1014.154</v>
      </c>
      <c r="R70" s="53">
        <v>931.39200000000005</v>
      </c>
      <c r="S70" s="53">
        <v>831.40200000000004</v>
      </c>
      <c r="T70" s="53">
        <v>4984.6629999999996</v>
      </c>
      <c r="U70" s="53">
        <v>3871.7559999999999</v>
      </c>
      <c r="V70" s="53">
        <v>1321.009</v>
      </c>
      <c r="W70" s="53">
        <v>1302.328</v>
      </c>
      <c r="X70" s="53">
        <v>1248.4190000000001</v>
      </c>
      <c r="Y70" s="53">
        <v>1112.9069999999999</v>
      </c>
      <c r="Z70" s="53">
        <v>662.91099999999994</v>
      </c>
      <c r="AA70" s="53">
        <v>520.42899999999997</v>
      </c>
      <c r="AB70" s="53">
        <v>159.94999999999999</v>
      </c>
      <c r="AC70" s="53">
        <v>252.10400000000001</v>
      </c>
      <c r="AD70" s="53">
        <v>278.73899999999998</v>
      </c>
      <c r="AE70" s="53">
        <v>225.773</v>
      </c>
      <c r="AF70" s="53">
        <v>1158.374</v>
      </c>
      <c r="AG70" s="53">
        <v>878.154</v>
      </c>
      <c r="AH70" s="53">
        <v>190.80099999999999</v>
      </c>
      <c r="AI70" s="53">
        <v>326.096</v>
      </c>
      <c r="AJ70" s="53">
        <v>361.25700000000001</v>
      </c>
      <c r="AK70" s="53">
        <v>280.221</v>
      </c>
      <c r="AL70" s="53">
        <v>1044.193</v>
      </c>
      <c r="AM70" s="53">
        <v>846.91099999999994</v>
      </c>
      <c r="AN70" s="53">
        <v>384.51100000000002</v>
      </c>
      <c r="AO70" s="53">
        <v>396.71300000000002</v>
      </c>
      <c r="AP70" s="53">
        <v>379.93799999999999</v>
      </c>
      <c r="AQ70" s="53">
        <v>340.53800000000001</v>
      </c>
      <c r="AR70" s="53">
        <v>1968.231</v>
      </c>
      <c r="AS70" s="53">
        <v>1508.069</v>
      </c>
      <c r="AT70" s="53">
        <v>488.214</v>
      </c>
      <c r="AU70" s="53">
        <v>512.17899999999997</v>
      </c>
      <c r="AV70" s="53">
        <v>507.67599999999999</v>
      </c>
      <c r="AW70" s="53">
        <v>460.16199999999998</v>
      </c>
      <c r="AX70" s="53">
        <v>839.08299999999997</v>
      </c>
      <c r="AY70" s="53">
        <v>684.35900000000004</v>
      </c>
      <c r="AZ70" s="53">
        <v>331.86799999999999</v>
      </c>
      <c r="BA70" s="53">
        <v>321.78899999999999</v>
      </c>
      <c r="BB70" s="53">
        <v>292.99700000000001</v>
      </c>
      <c r="BC70" s="53">
        <v>272.32600000000002</v>
      </c>
      <c r="BD70" s="53">
        <v>1605.9680000000001</v>
      </c>
      <c r="BE70" s="53">
        <v>1235.721</v>
      </c>
      <c r="BF70" s="53">
        <v>426.58100000000002</v>
      </c>
      <c r="BG70" s="53">
        <v>417.19200000000001</v>
      </c>
      <c r="BH70" s="53">
        <v>391.94799999999998</v>
      </c>
      <c r="BI70" s="53">
        <v>370.24700000000001</v>
      </c>
      <c r="BJ70" s="53">
        <v>205.11</v>
      </c>
      <c r="BK70" s="53">
        <v>162.55199999999999</v>
      </c>
      <c r="BL70" s="53">
        <v>52.643000000000001</v>
      </c>
      <c r="BM70" s="53">
        <v>74.924000000000007</v>
      </c>
      <c r="BN70" s="53">
        <v>86.94</v>
      </c>
      <c r="BO70" s="53">
        <v>68.210999999999999</v>
      </c>
      <c r="BP70" s="53">
        <v>362.26299999999998</v>
      </c>
      <c r="BQ70" s="53">
        <v>272.34800000000001</v>
      </c>
      <c r="BR70" s="53">
        <v>61.633000000000003</v>
      </c>
      <c r="BS70" s="53">
        <v>94.986999999999995</v>
      </c>
      <c r="BT70" s="53">
        <v>115.72799999999999</v>
      </c>
      <c r="BU70" s="53">
        <v>89.915000000000006</v>
      </c>
      <c r="BV70" s="53">
        <v>857.178</v>
      </c>
      <c r="BW70" s="53">
        <v>680.87699999999995</v>
      </c>
      <c r="BX70" s="53">
        <v>295.83999999999997</v>
      </c>
      <c r="BY70" s="53">
        <v>328.79</v>
      </c>
      <c r="BZ70" s="53">
        <v>299.95400000000001</v>
      </c>
      <c r="CA70" s="53">
        <v>294.89</v>
      </c>
      <c r="CB70" s="53">
        <v>1593.307</v>
      </c>
      <c r="CC70" s="53">
        <v>1198.2159999999999</v>
      </c>
      <c r="CD70" s="53">
        <v>379.49099999999999</v>
      </c>
      <c r="CE70" s="53">
        <v>417.49700000000001</v>
      </c>
      <c r="CF70" s="53">
        <v>401.22800000000001</v>
      </c>
      <c r="CG70" s="53">
        <v>395.09100000000001</v>
      </c>
      <c r="CH70" s="53">
        <v>709.68</v>
      </c>
      <c r="CI70" s="53">
        <v>572.23299999999995</v>
      </c>
      <c r="CJ70" s="53">
        <v>268.08499999999998</v>
      </c>
      <c r="CK70" s="53">
        <v>271.642</v>
      </c>
      <c r="CL70" s="53">
        <v>240.101</v>
      </c>
      <c r="CM70" s="53">
        <v>239.38800000000001</v>
      </c>
      <c r="CN70" s="53">
        <v>1339.0419999999999</v>
      </c>
      <c r="CO70" s="53">
        <v>1012.299</v>
      </c>
      <c r="CP70" s="53">
        <v>344.18799999999999</v>
      </c>
      <c r="CQ70" s="53">
        <v>341.79500000000002</v>
      </c>
      <c r="CR70" s="53">
        <v>326.31599999999997</v>
      </c>
      <c r="CS70" s="53">
        <v>326.74299999999999</v>
      </c>
      <c r="CT70" s="53">
        <v>147.49799999999999</v>
      </c>
      <c r="CU70" s="53">
        <v>108.645</v>
      </c>
      <c r="CV70" s="53">
        <v>27.754999999999999</v>
      </c>
      <c r="CW70" s="53">
        <v>57.149000000000001</v>
      </c>
      <c r="CX70" s="53">
        <v>59.853000000000002</v>
      </c>
      <c r="CY70" s="53">
        <v>55.502000000000002</v>
      </c>
      <c r="CZ70" s="53">
        <v>254.26499999999999</v>
      </c>
      <c r="DA70" s="53">
        <v>185.917</v>
      </c>
      <c r="DB70" s="53">
        <v>35.302999999999997</v>
      </c>
      <c r="DC70" s="53">
        <v>75.701999999999998</v>
      </c>
      <c r="DD70" s="53">
        <v>74.912000000000006</v>
      </c>
      <c r="DE70" s="53">
        <v>68.347999999999999</v>
      </c>
      <c r="DF70" s="53">
        <v>661.87599999999998</v>
      </c>
      <c r="DG70" s="53">
        <v>556.298</v>
      </c>
      <c r="DH70" s="53">
        <v>243.95400000000001</v>
      </c>
      <c r="DI70" s="53">
        <v>261.45499999999998</v>
      </c>
      <c r="DJ70" s="53">
        <v>262.57400000000001</v>
      </c>
      <c r="DK70" s="53">
        <v>202.773</v>
      </c>
      <c r="DL70" s="53">
        <v>1242.9770000000001</v>
      </c>
      <c r="DM70" s="53">
        <v>993.61300000000006</v>
      </c>
      <c r="DN70" s="53">
        <v>307.84899999999999</v>
      </c>
      <c r="DO70" s="53">
        <v>339.26</v>
      </c>
      <c r="DP70" s="53">
        <v>346.50400000000002</v>
      </c>
      <c r="DQ70" s="53">
        <v>249.363</v>
      </c>
      <c r="DR70" s="53">
        <v>511.77499999999998</v>
      </c>
      <c r="DS70" s="53">
        <v>432.40499999999997</v>
      </c>
      <c r="DT70" s="53">
        <v>199.40299999999999</v>
      </c>
      <c r="DU70" s="53">
        <v>203.32499999999999</v>
      </c>
      <c r="DV70" s="53">
        <v>199.08699999999999</v>
      </c>
      <c r="DW70" s="53">
        <v>157.86799999999999</v>
      </c>
      <c r="DX70" s="53">
        <v>981.06100000000004</v>
      </c>
      <c r="DY70" s="53">
        <v>784.47</v>
      </c>
      <c r="DZ70" s="53">
        <v>256.29000000000002</v>
      </c>
      <c r="EA70" s="53">
        <v>265.45699999999999</v>
      </c>
      <c r="EB70" s="53">
        <v>262.72300000000001</v>
      </c>
      <c r="EC70" s="53">
        <v>196.59</v>
      </c>
      <c r="ED70" s="53">
        <v>150.101</v>
      </c>
      <c r="EE70" s="53">
        <v>123.893</v>
      </c>
      <c r="EF70" s="53">
        <v>44.551000000000002</v>
      </c>
      <c r="EG70" s="53">
        <v>58.13</v>
      </c>
      <c r="EH70" s="53">
        <v>63.487000000000002</v>
      </c>
      <c r="EI70" s="53">
        <v>44.905000000000001</v>
      </c>
      <c r="EJ70" s="53">
        <v>261.916</v>
      </c>
      <c r="EK70" s="53">
        <v>209.143</v>
      </c>
      <c r="EL70" s="53">
        <v>51.558999999999997</v>
      </c>
      <c r="EM70" s="53">
        <v>73.802999999999997</v>
      </c>
      <c r="EN70" s="53">
        <v>83.781000000000006</v>
      </c>
      <c r="EO70" s="53">
        <v>52.773000000000003</v>
      </c>
      <c r="EP70" s="53">
        <v>218.554</v>
      </c>
      <c r="EQ70" s="53">
        <v>175.85400000000001</v>
      </c>
      <c r="ER70" s="53">
        <v>78.676000000000002</v>
      </c>
      <c r="ES70" s="53">
        <v>83.022000000000006</v>
      </c>
      <c r="ET70" s="53">
        <v>82.055000000000007</v>
      </c>
      <c r="EU70" s="53">
        <v>74.634</v>
      </c>
      <c r="EV70" s="53">
        <v>406.47500000000002</v>
      </c>
      <c r="EW70" s="53">
        <v>308.79300000000001</v>
      </c>
      <c r="EX70" s="53">
        <v>96.287000000000006</v>
      </c>
      <c r="EY70" s="53">
        <v>105.809</v>
      </c>
      <c r="EZ70" s="53">
        <v>106.697</v>
      </c>
      <c r="FA70" s="53">
        <v>97.682000000000002</v>
      </c>
      <c r="FB70" s="53">
        <v>168.34899999999999</v>
      </c>
      <c r="FC70" s="53">
        <v>136.76599999999999</v>
      </c>
      <c r="FD70" s="53">
        <v>66.489999999999995</v>
      </c>
      <c r="FE70" s="53">
        <v>64.933000000000007</v>
      </c>
      <c r="FF70" s="53">
        <v>59.643999999999998</v>
      </c>
      <c r="FG70" s="53">
        <v>55.627000000000002</v>
      </c>
      <c r="FH70" s="53">
        <v>316.71100000000001</v>
      </c>
      <c r="FI70" s="53">
        <v>241.77500000000001</v>
      </c>
      <c r="FJ70" s="53">
        <v>80.725999999999999</v>
      </c>
      <c r="FK70" s="53">
        <v>83.936000000000007</v>
      </c>
      <c r="FL70" s="53">
        <v>77.113</v>
      </c>
      <c r="FM70" s="53">
        <v>74.936000000000007</v>
      </c>
      <c r="FN70" s="53">
        <v>50.206000000000003</v>
      </c>
      <c r="FO70" s="53">
        <v>39.088999999999999</v>
      </c>
      <c r="FP70" s="53">
        <v>12.185</v>
      </c>
      <c r="FQ70" s="53">
        <v>18.09</v>
      </c>
      <c r="FR70" s="53">
        <v>22.41</v>
      </c>
      <c r="FS70" s="53">
        <v>19.007000000000001</v>
      </c>
      <c r="FT70" s="53">
        <v>89.763999999999996</v>
      </c>
      <c r="FU70" s="53">
        <v>67.018000000000001</v>
      </c>
      <c r="FV70" s="53">
        <v>15.561</v>
      </c>
      <c r="FW70" s="53">
        <v>21.873000000000001</v>
      </c>
      <c r="FX70" s="53">
        <v>29.584</v>
      </c>
      <c r="FY70" s="53">
        <v>22.745999999999999</v>
      </c>
      <c r="FZ70" s="53">
        <v>353.76600000000002</v>
      </c>
      <c r="GA70" s="53">
        <v>295.733</v>
      </c>
      <c r="GB70" s="53">
        <v>135.30000000000001</v>
      </c>
      <c r="GC70" s="53">
        <v>137.851</v>
      </c>
      <c r="GD70" s="53">
        <v>128.38499999999999</v>
      </c>
      <c r="GE70" s="53">
        <v>99.295000000000002</v>
      </c>
      <c r="GF70" s="53">
        <v>654.11699999999996</v>
      </c>
      <c r="GG70" s="53">
        <v>519.23900000000003</v>
      </c>
      <c r="GH70" s="53">
        <v>169.05699999999999</v>
      </c>
      <c r="GI70" s="53">
        <v>177.74100000000001</v>
      </c>
      <c r="GJ70" s="53">
        <v>172.441</v>
      </c>
      <c r="GK70" s="53">
        <v>134.87799999999999</v>
      </c>
      <c r="GL70" s="53">
        <v>279.25400000000002</v>
      </c>
      <c r="GM70" s="53">
        <v>238.494</v>
      </c>
      <c r="GN70" s="53">
        <v>120.54300000000001</v>
      </c>
      <c r="GO70" s="53">
        <v>109.20699999999999</v>
      </c>
      <c r="GP70" s="53">
        <v>97.034999999999997</v>
      </c>
      <c r="GQ70" s="53">
        <v>72.95</v>
      </c>
      <c r="GR70" s="53">
        <v>524.50099999999998</v>
      </c>
      <c r="GS70" s="53">
        <v>422.81599999999997</v>
      </c>
      <c r="GT70" s="53">
        <v>151.90799999999999</v>
      </c>
      <c r="GU70" s="53">
        <v>137.97200000000001</v>
      </c>
      <c r="GV70" s="53">
        <v>132.93600000000001</v>
      </c>
      <c r="GW70" s="53">
        <v>101.684</v>
      </c>
      <c r="GX70" s="53">
        <v>74.512</v>
      </c>
      <c r="GY70" s="53">
        <v>57.238999999999997</v>
      </c>
      <c r="GZ70" s="53">
        <v>14.756</v>
      </c>
      <c r="HA70" s="53">
        <v>28.643999999999998</v>
      </c>
      <c r="HB70" s="53">
        <v>31.35</v>
      </c>
      <c r="HC70" s="53">
        <v>26.344999999999999</v>
      </c>
      <c r="HD70" s="53">
        <v>129.61600000000001</v>
      </c>
      <c r="HE70" s="53">
        <v>96.423000000000002</v>
      </c>
      <c r="HF70" s="53">
        <v>17.149000000000001</v>
      </c>
      <c r="HG70" s="53">
        <v>39.768999999999998</v>
      </c>
      <c r="HH70" s="53">
        <v>39.505000000000003</v>
      </c>
      <c r="HI70" s="53">
        <v>33.194000000000003</v>
      </c>
      <c r="HJ70" s="53">
        <v>63.015000000000001</v>
      </c>
      <c r="HK70" s="53">
        <v>52.704000000000001</v>
      </c>
      <c r="HL70" s="53">
        <v>23.52</v>
      </c>
      <c r="HM70" s="53">
        <v>24.065000000000001</v>
      </c>
      <c r="HN70" s="53">
        <v>25.111999999999998</v>
      </c>
      <c r="HO70" s="53">
        <v>19.568000000000001</v>
      </c>
      <c r="HP70" s="53">
        <v>117.066</v>
      </c>
      <c r="HQ70" s="53">
        <v>92.954999999999998</v>
      </c>
      <c r="HR70" s="53">
        <v>28.646999999999998</v>
      </c>
      <c r="HS70" s="53">
        <v>31.286000000000001</v>
      </c>
      <c r="HT70" s="53">
        <v>33.021999999999998</v>
      </c>
      <c r="HU70" s="53">
        <v>24.111000000000001</v>
      </c>
      <c r="HV70" s="53">
        <v>44.454000000000001</v>
      </c>
      <c r="HW70" s="53">
        <v>37.381</v>
      </c>
      <c r="HX70" s="53">
        <v>19.832000000000001</v>
      </c>
      <c r="HY70" s="53">
        <v>16.295999999999999</v>
      </c>
      <c r="HZ70" s="53">
        <v>16.434000000000001</v>
      </c>
      <c r="IA70" s="53">
        <v>13.228999999999999</v>
      </c>
      <c r="IB70" s="53">
        <v>85.290999999999997</v>
      </c>
      <c r="IC70" s="53">
        <v>68.078000000000003</v>
      </c>
      <c r="ID70" s="53">
        <v>24.344000000000001</v>
      </c>
      <c r="IE70" s="53">
        <v>21.094000000000001</v>
      </c>
      <c r="IF70" s="53">
        <v>22.640999999999998</v>
      </c>
      <c r="IG70" s="53">
        <v>17.213000000000001</v>
      </c>
      <c r="IH70" s="53">
        <v>18.561</v>
      </c>
      <c r="II70" s="53">
        <v>15.323</v>
      </c>
      <c r="IJ70" s="53">
        <v>3.6890000000000001</v>
      </c>
      <c r="IK70" s="53">
        <v>7.7690000000000001</v>
      </c>
      <c r="IL70" s="53">
        <v>8.6780000000000008</v>
      </c>
      <c r="IM70" s="53">
        <v>6.3380000000000001</v>
      </c>
      <c r="IN70" s="53">
        <v>31.774000000000001</v>
      </c>
      <c r="IO70" s="53">
        <v>24.876999999999999</v>
      </c>
      <c r="IP70" s="53">
        <v>4.3029999999999999</v>
      </c>
      <c r="IQ70" s="53">
        <v>10.192</v>
      </c>
    </row>
    <row r="71" spans="1:251">
      <c r="A71" s="10">
        <v>44621</v>
      </c>
      <c r="B71" s="53">
        <v>3366.19</v>
      </c>
      <c r="C71" s="53">
        <v>2763.44</v>
      </c>
      <c r="D71" s="53">
        <v>1201.617</v>
      </c>
      <c r="E71" s="53">
        <v>1269.6030000000001</v>
      </c>
      <c r="F71" s="53">
        <v>1220.99</v>
      </c>
      <c r="G71" s="53">
        <v>1068.7650000000001</v>
      </c>
      <c r="H71" s="53">
        <v>6176.893</v>
      </c>
      <c r="I71" s="53">
        <v>4763.4160000000002</v>
      </c>
      <c r="J71" s="53">
        <v>1518.5070000000001</v>
      </c>
      <c r="K71" s="53">
        <v>1628.729</v>
      </c>
      <c r="L71" s="53">
        <v>1616.18</v>
      </c>
      <c r="M71" s="53">
        <v>1413.4770000000001</v>
      </c>
      <c r="N71" s="53">
        <v>2703.4839999999999</v>
      </c>
      <c r="O71" s="53">
        <v>2236.7260000000001</v>
      </c>
      <c r="P71" s="53">
        <v>1042.1279999999999</v>
      </c>
      <c r="Q71" s="53">
        <v>1006.242</v>
      </c>
      <c r="R71" s="53">
        <v>936.49599999999998</v>
      </c>
      <c r="S71" s="53">
        <v>841.08799999999997</v>
      </c>
      <c r="T71" s="53">
        <v>4980.6639999999998</v>
      </c>
      <c r="U71" s="53">
        <v>3857.5129999999999</v>
      </c>
      <c r="V71" s="53">
        <v>1326.239</v>
      </c>
      <c r="W71" s="53">
        <v>1288.211</v>
      </c>
      <c r="X71" s="53">
        <v>1243.0630000000001</v>
      </c>
      <c r="Y71" s="53">
        <v>1123.1510000000001</v>
      </c>
      <c r="Z71" s="53">
        <v>662.70500000000004</v>
      </c>
      <c r="AA71" s="53">
        <v>526.71299999999997</v>
      </c>
      <c r="AB71" s="53">
        <v>159.489</v>
      </c>
      <c r="AC71" s="53">
        <v>263.36200000000002</v>
      </c>
      <c r="AD71" s="53">
        <v>284.49400000000003</v>
      </c>
      <c r="AE71" s="53">
        <v>227.67699999999999</v>
      </c>
      <c r="AF71" s="53">
        <v>1196.229</v>
      </c>
      <c r="AG71" s="53">
        <v>905.90300000000002</v>
      </c>
      <c r="AH71" s="53">
        <v>192.26900000000001</v>
      </c>
      <c r="AI71" s="53">
        <v>340.51799999999997</v>
      </c>
      <c r="AJ71" s="53">
        <v>373.11700000000002</v>
      </c>
      <c r="AK71" s="53">
        <v>290.32600000000002</v>
      </c>
      <c r="AL71" s="53">
        <v>1080.7950000000001</v>
      </c>
      <c r="AM71" s="53">
        <v>887.93700000000001</v>
      </c>
      <c r="AN71" s="53">
        <v>385.983</v>
      </c>
      <c r="AO71" s="53">
        <v>391.51299999999998</v>
      </c>
      <c r="AP71" s="53">
        <v>389.28800000000001</v>
      </c>
      <c r="AQ71" s="53">
        <v>343.06200000000001</v>
      </c>
      <c r="AR71" s="53">
        <v>1978.893</v>
      </c>
      <c r="AS71" s="53">
        <v>1513.723</v>
      </c>
      <c r="AT71" s="53">
        <v>490.33100000000002</v>
      </c>
      <c r="AU71" s="53">
        <v>513.26499999999999</v>
      </c>
      <c r="AV71" s="53">
        <v>510.12700000000001</v>
      </c>
      <c r="AW71" s="53">
        <v>465.17</v>
      </c>
      <c r="AX71" s="53">
        <v>872.27599999999995</v>
      </c>
      <c r="AY71" s="53">
        <v>722.75199999999995</v>
      </c>
      <c r="AZ71" s="53">
        <v>336.43200000000002</v>
      </c>
      <c r="BA71" s="53">
        <v>315.34100000000001</v>
      </c>
      <c r="BB71" s="53">
        <v>296.99700000000001</v>
      </c>
      <c r="BC71" s="53">
        <v>270.66500000000002</v>
      </c>
      <c r="BD71" s="53">
        <v>1606.002</v>
      </c>
      <c r="BE71" s="53">
        <v>1238.578</v>
      </c>
      <c r="BF71" s="53">
        <v>432.56900000000002</v>
      </c>
      <c r="BG71" s="53">
        <v>412.82600000000002</v>
      </c>
      <c r="BH71" s="53">
        <v>393.18299999999999</v>
      </c>
      <c r="BI71" s="53">
        <v>367.42399999999998</v>
      </c>
      <c r="BJ71" s="53">
        <v>208.51900000000001</v>
      </c>
      <c r="BK71" s="53">
        <v>165.185</v>
      </c>
      <c r="BL71" s="53">
        <v>49.551000000000002</v>
      </c>
      <c r="BM71" s="53">
        <v>76.171999999999997</v>
      </c>
      <c r="BN71" s="53">
        <v>92.290999999999997</v>
      </c>
      <c r="BO71" s="53">
        <v>72.397999999999996</v>
      </c>
      <c r="BP71" s="53">
        <v>372.892</v>
      </c>
      <c r="BQ71" s="53">
        <v>275.14499999999998</v>
      </c>
      <c r="BR71" s="53">
        <v>57.762</v>
      </c>
      <c r="BS71" s="53">
        <v>100.43899999999999</v>
      </c>
      <c r="BT71" s="53">
        <v>116.944</v>
      </c>
      <c r="BU71" s="53">
        <v>97.745999999999995</v>
      </c>
      <c r="BV71" s="53">
        <v>857.26400000000001</v>
      </c>
      <c r="BW71" s="53">
        <v>682.88099999999997</v>
      </c>
      <c r="BX71" s="53">
        <v>305.685</v>
      </c>
      <c r="BY71" s="53">
        <v>335.495</v>
      </c>
      <c r="BZ71" s="53">
        <v>303.73700000000002</v>
      </c>
      <c r="CA71" s="53">
        <v>295.42099999999999</v>
      </c>
      <c r="CB71" s="53">
        <v>1600.7149999999999</v>
      </c>
      <c r="CC71" s="53">
        <v>1198.826</v>
      </c>
      <c r="CD71" s="53">
        <v>378.93099999999998</v>
      </c>
      <c r="CE71" s="53">
        <v>417.25799999999998</v>
      </c>
      <c r="CF71" s="53">
        <v>402.637</v>
      </c>
      <c r="CG71" s="53">
        <v>401.88900000000001</v>
      </c>
      <c r="CH71" s="53">
        <v>712.5</v>
      </c>
      <c r="CI71" s="53">
        <v>570.31399999999996</v>
      </c>
      <c r="CJ71" s="53">
        <v>274.53500000000003</v>
      </c>
      <c r="CK71" s="53">
        <v>276.09500000000003</v>
      </c>
      <c r="CL71" s="53">
        <v>239.613</v>
      </c>
      <c r="CM71" s="53">
        <v>238.762</v>
      </c>
      <c r="CN71" s="53">
        <v>1324.653</v>
      </c>
      <c r="CO71" s="53">
        <v>993.86</v>
      </c>
      <c r="CP71" s="53">
        <v>341.01299999999998</v>
      </c>
      <c r="CQ71" s="53">
        <v>338.43</v>
      </c>
      <c r="CR71" s="53">
        <v>314.41699999999997</v>
      </c>
      <c r="CS71" s="53">
        <v>330.79300000000001</v>
      </c>
      <c r="CT71" s="53">
        <v>144.76400000000001</v>
      </c>
      <c r="CU71" s="53">
        <v>112.56699999999999</v>
      </c>
      <c r="CV71" s="53">
        <v>31.15</v>
      </c>
      <c r="CW71" s="53">
        <v>59.4</v>
      </c>
      <c r="CX71" s="53">
        <v>64.123999999999995</v>
      </c>
      <c r="CY71" s="53">
        <v>56.658999999999999</v>
      </c>
      <c r="CZ71" s="53">
        <v>276.06200000000001</v>
      </c>
      <c r="DA71" s="53">
        <v>204.96600000000001</v>
      </c>
      <c r="DB71" s="53">
        <v>37.917999999999999</v>
      </c>
      <c r="DC71" s="53">
        <v>78.828000000000003</v>
      </c>
      <c r="DD71" s="53">
        <v>88.22</v>
      </c>
      <c r="DE71" s="53">
        <v>71.096999999999994</v>
      </c>
      <c r="DF71" s="53">
        <v>691.99900000000002</v>
      </c>
      <c r="DG71" s="53">
        <v>593.04499999999996</v>
      </c>
      <c r="DH71" s="53">
        <v>244.149</v>
      </c>
      <c r="DI71" s="53">
        <v>261.40100000000001</v>
      </c>
      <c r="DJ71" s="53">
        <v>258.12700000000001</v>
      </c>
      <c r="DK71" s="53">
        <v>198.393</v>
      </c>
      <c r="DL71" s="53">
        <v>1250.748</v>
      </c>
      <c r="DM71" s="53">
        <v>999.40499999999997</v>
      </c>
      <c r="DN71" s="53">
        <v>313.15100000000001</v>
      </c>
      <c r="DO71" s="53">
        <v>337.471</v>
      </c>
      <c r="DP71" s="53">
        <v>348.78300000000002</v>
      </c>
      <c r="DQ71" s="53">
        <v>251.34200000000001</v>
      </c>
      <c r="DR71" s="53">
        <v>544.53499999999997</v>
      </c>
      <c r="DS71" s="53">
        <v>466.71300000000002</v>
      </c>
      <c r="DT71" s="53">
        <v>200.46100000000001</v>
      </c>
      <c r="DU71" s="53">
        <v>198.09399999999999</v>
      </c>
      <c r="DV71" s="53">
        <v>195.99299999999999</v>
      </c>
      <c r="DW71" s="53">
        <v>159.005</v>
      </c>
      <c r="DX71" s="53">
        <v>985.18899999999996</v>
      </c>
      <c r="DY71" s="53">
        <v>784.86800000000005</v>
      </c>
      <c r="DZ71" s="53">
        <v>260.42200000000003</v>
      </c>
      <c r="EA71" s="53">
        <v>257.36900000000003</v>
      </c>
      <c r="EB71" s="53">
        <v>267.077</v>
      </c>
      <c r="EC71" s="53">
        <v>200.32</v>
      </c>
      <c r="ED71" s="53">
        <v>147.465</v>
      </c>
      <c r="EE71" s="53">
        <v>126.33199999999999</v>
      </c>
      <c r="EF71" s="53">
        <v>43.688000000000002</v>
      </c>
      <c r="EG71" s="53">
        <v>63.307000000000002</v>
      </c>
      <c r="EH71" s="53">
        <v>62.134</v>
      </c>
      <c r="EI71" s="53">
        <v>39.387999999999998</v>
      </c>
      <c r="EJ71" s="53">
        <v>265.55900000000003</v>
      </c>
      <c r="EK71" s="53">
        <v>214.53700000000001</v>
      </c>
      <c r="EL71" s="53">
        <v>52.728999999999999</v>
      </c>
      <c r="EM71" s="53">
        <v>80.102000000000004</v>
      </c>
      <c r="EN71" s="53">
        <v>81.706000000000003</v>
      </c>
      <c r="EO71" s="53">
        <v>51.021999999999998</v>
      </c>
      <c r="EP71" s="53">
        <v>221.976</v>
      </c>
      <c r="EQ71" s="53">
        <v>175.458</v>
      </c>
      <c r="ER71" s="53">
        <v>75.849000000000004</v>
      </c>
      <c r="ES71" s="53">
        <v>80.608000000000004</v>
      </c>
      <c r="ET71" s="53">
        <v>79.186999999999998</v>
      </c>
      <c r="EU71" s="53">
        <v>76.061999999999998</v>
      </c>
      <c r="EV71" s="53">
        <v>406.55799999999999</v>
      </c>
      <c r="EW71" s="53">
        <v>308.69900000000001</v>
      </c>
      <c r="EX71" s="53">
        <v>96.147999999999996</v>
      </c>
      <c r="EY71" s="53">
        <v>105.55</v>
      </c>
      <c r="EZ71" s="53">
        <v>107.001</v>
      </c>
      <c r="FA71" s="53">
        <v>97.858999999999995</v>
      </c>
      <c r="FB71" s="53">
        <v>169.41300000000001</v>
      </c>
      <c r="FC71" s="53">
        <v>137.67500000000001</v>
      </c>
      <c r="FD71" s="53">
        <v>65.733999999999995</v>
      </c>
      <c r="FE71" s="53">
        <v>61.954999999999998</v>
      </c>
      <c r="FF71" s="53">
        <v>57.973999999999997</v>
      </c>
      <c r="FG71" s="53">
        <v>55.506999999999998</v>
      </c>
      <c r="FH71" s="53">
        <v>316.10300000000001</v>
      </c>
      <c r="FI71" s="53">
        <v>243.38800000000001</v>
      </c>
      <c r="FJ71" s="53">
        <v>83.817999999999998</v>
      </c>
      <c r="FK71" s="53">
        <v>82.959000000000003</v>
      </c>
      <c r="FL71" s="53">
        <v>76.611000000000004</v>
      </c>
      <c r="FM71" s="53">
        <v>72.715000000000003</v>
      </c>
      <c r="FN71" s="53">
        <v>52.561999999999998</v>
      </c>
      <c r="FO71" s="53">
        <v>37.783000000000001</v>
      </c>
      <c r="FP71" s="53">
        <v>10.115</v>
      </c>
      <c r="FQ71" s="53">
        <v>18.652999999999999</v>
      </c>
      <c r="FR71" s="53">
        <v>21.213999999999999</v>
      </c>
      <c r="FS71" s="53">
        <v>20.556000000000001</v>
      </c>
      <c r="FT71" s="53">
        <v>90.456000000000003</v>
      </c>
      <c r="FU71" s="53">
        <v>65.311000000000007</v>
      </c>
      <c r="FV71" s="53">
        <v>12.33</v>
      </c>
      <c r="FW71" s="53">
        <v>22.591000000000001</v>
      </c>
      <c r="FX71" s="53">
        <v>30.39</v>
      </c>
      <c r="FY71" s="53">
        <v>25.143999999999998</v>
      </c>
      <c r="FZ71" s="53">
        <v>362.38600000000002</v>
      </c>
      <c r="GA71" s="53">
        <v>297.11500000000001</v>
      </c>
      <c r="GB71" s="53">
        <v>133.154</v>
      </c>
      <c r="GC71" s="53">
        <v>140.375</v>
      </c>
      <c r="GD71" s="53">
        <v>133.167</v>
      </c>
      <c r="GE71" s="53">
        <v>109.842</v>
      </c>
      <c r="GF71" s="53">
        <v>661.66800000000001</v>
      </c>
      <c r="GG71" s="53">
        <v>520.82500000000005</v>
      </c>
      <c r="GH71" s="53">
        <v>169.21799999999999</v>
      </c>
      <c r="GI71" s="53">
        <v>178.57499999999999</v>
      </c>
      <c r="GJ71" s="53">
        <v>173.03200000000001</v>
      </c>
      <c r="GK71" s="53">
        <v>140.84299999999999</v>
      </c>
      <c r="GL71" s="53">
        <v>288.803</v>
      </c>
      <c r="GM71" s="53">
        <v>240.08799999999999</v>
      </c>
      <c r="GN71" s="53">
        <v>116.824</v>
      </c>
      <c r="GO71" s="53">
        <v>109.536</v>
      </c>
      <c r="GP71" s="53">
        <v>104.081</v>
      </c>
      <c r="GQ71" s="53">
        <v>83.754000000000005</v>
      </c>
      <c r="GR71" s="53">
        <v>531.80799999999999</v>
      </c>
      <c r="GS71" s="53">
        <v>422.08800000000002</v>
      </c>
      <c r="GT71" s="53">
        <v>148.33000000000001</v>
      </c>
      <c r="GU71" s="53">
        <v>138.21899999999999</v>
      </c>
      <c r="GV71" s="53">
        <v>135.53899999999999</v>
      </c>
      <c r="GW71" s="53">
        <v>109.72</v>
      </c>
      <c r="GX71" s="53">
        <v>73.582999999999998</v>
      </c>
      <c r="GY71" s="53">
        <v>57.026000000000003</v>
      </c>
      <c r="GZ71" s="53">
        <v>16.329999999999998</v>
      </c>
      <c r="HA71" s="53">
        <v>30.84</v>
      </c>
      <c r="HB71" s="53">
        <v>29.085999999999999</v>
      </c>
      <c r="HC71" s="53">
        <v>26.088000000000001</v>
      </c>
      <c r="HD71" s="53">
        <v>129.85900000000001</v>
      </c>
      <c r="HE71" s="53">
        <v>98.736999999999995</v>
      </c>
      <c r="HF71" s="53">
        <v>20.888000000000002</v>
      </c>
      <c r="HG71" s="53">
        <v>40.356000000000002</v>
      </c>
      <c r="HH71" s="53">
        <v>37.493000000000002</v>
      </c>
      <c r="HI71" s="53">
        <v>31.122</v>
      </c>
      <c r="HJ71" s="53">
        <v>63.732999999999997</v>
      </c>
      <c r="HK71" s="53">
        <v>52.835000000000001</v>
      </c>
      <c r="HL71" s="53">
        <v>22.471</v>
      </c>
      <c r="HM71" s="53">
        <v>25.425000000000001</v>
      </c>
      <c r="HN71" s="53">
        <v>24.895</v>
      </c>
      <c r="HO71" s="53">
        <v>19.678999999999998</v>
      </c>
      <c r="HP71" s="53">
        <v>117.675</v>
      </c>
      <c r="HQ71" s="53">
        <v>92.819000000000003</v>
      </c>
      <c r="HR71" s="53">
        <v>28.591999999999999</v>
      </c>
      <c r="HS71" s="53">
        <v>31.260999999999999</v>
      </c>
      <c r="HT71" s="53">
        <v>32.966000000000001</v>
      </c>
      <c r="HU71" s="53">
        <v>24.856000000000002</v>
      </c>
      <c r="HV71" s="53">
        <v>45.307000000000002</v>
      </c>
      <c r="HW71" s="53">
        <v>38.127000000000002</v>
      </c>
      <c r="HX71" s="53">
        <v>18.434000000000001</v>
      </c>
      <c r="HY71" s="53">
        <v>16.681000000000001</v>
      </c>
      <c r="HZ71" s="53">
        <v>16.896000000000001</v>
      </c>
      <c r="IA71" s="53">
        <v>13.497</v>
      </c>
      <c r="IB71" s="53">
        <v>85.617000000000004</v>
      </c>
      <c r="IC71" s="53">
        <v>68.058999999999997</v>
      </c>
      <c r="ID71" s="53">
        <v>23.83</v>
      </c>
      <c r="IE71" s="53">
        <v>21.254000000000001</v>
      </c>
      <c r="IF71" s="53">
        <v>22.975000000000001</v>
      </c>
      <c r="IG71" s="53">
        <v>17.558</v>
      </c>
      <c r="IH71" s="53">
        <v>18.427</v>
      </c>
      <c r="II71" s="53">
        <v>14.708</v>
      </c>
      <c r="IJ71" s="53">
        <v>4.0359999999999996</v>
      </c>
      <c r="IK71" s="53">
        <v>8.7439999999999998</v>
      </c>
      <c r="IL71" s="53">
        <v>7.9989999999999997</v>
      </c>
      <c r="IM71" s="53">
        <v>6.1820000000000004</v>
      </c>
      <c r="IN71" s="53">
        <v>32.058</v>
      </c>
      <c r="IO71" s="53">
        <v>24.76</v>
      </c>
      <c r="IP71" s="53">
        <v>4.7619999999999996</v>
      </c>
      <c r="IQ71" s="53">
        <v>10.007</v>
      </c>
    </row>
    <row r="72" spans="1:251">
      <c r="A72" s="10">
        <v>44713</v>
      </c>
      <c r="B72" s="53">
        <v>3317.768</v>
      </c>
      <c r="C72" s="53">
        <v>2698.7280000000001</v>
      </c>
      <c r="D72" s="53">
        <v>1203.662</v>
      </c>
      <c r="E72" s="53">
        <v>1260.3389999999999</v>
      </c>
      <c r="F72" s="53">
        <v>1233.0519999999999</v>
      </c>
      <c r="G72" s="53">
        <v>1069.55</v>
      </c>
      <c r="H72" s="53">
        <v>6165.6530000000002</v>
      </c>
      <c r="I72" s="53">
        <v>4768.9579999999996</v>
      </c>
      <c r="J72" s="53">
        <v>1516.73</v>
      </c>
      <c r="K72" s="53">
        <v>1628.644</v>
      </c>
      <c r="L72" s="53">
        <v>1623.5840000000001</v>
      </c>
      <c r="M72" s="53">
        <v>1396.6949999999999</v>
      </c>
      <c r="N72" s="53">
        <v>2665.4560000000001</v>
      </c>
      <c r="O72" s="53">
        <v>2185.9740000000002</v>
      </c>
      <c r="P72" s="53">
        <v>1053.7719999999999</v>
      </c>
      <c r="Q72" s="53">
        <v>1010.902</v>
      </c>
      <c r="R72" s="53">
        <v>941.07500000000005</v>
      </c>
      <c r="S72" s="53">
        <v>846.654</v>
      </c>
      <c r="T72" s="53">
        <v>5029.3580000000002</v>
      </c>
      <c r="U72" s="53">
        <v>3901.6489999999999</v>
      </c>
      <c r="V72" s="53">
        <v>1340.703</v>
      </c>
      <c r="W72" s="53">
        <v>1318.7629999999999</v>
      </c>
      <c r="X72" s="53">
        <v>1242.184</v>
      </c>
      <c r="Y72" s="53">
        <v>1127.7090000000001</v>
      </c>
      <c r="Z72" s="53">
        <v>652.31200000000001</v>
      </c>
      <c r="AA72" s="53">
        <v>512.75300000000004</v>
      </c>
      <c r="AB72" s="53">
        <v>149.88999999999999</v>
      </c>
      <c r="AC72" s="53">
        <v>249.43700000000001</v>
      </c>
      <c r="AD72" s="53">
        <v>291.97699999999998</v>
      </c>
      <c r="AE72" s="53">
        <v>222.89500000000001</v>
      </c>
      <c r="AF72" s="53">
        <v>1136.296</v>
      </c>
      <c r="AG72" s="53">
        <v>867.30899999999997</v>
      </c>
      <c r="AH72" s="53">
        <v>176.02699999999999</v>
      </c>
      <c r="AI72" s="53">
        <v>309.88200000000001</v>
      </c>
      <c r="AJ72" s="53">
        <v>381.40100000000001</v>
      </c>
      <c r="AK72" s="53">
        <v>268.98599999999999</v>
      </c>
      <c r="AL72" s="53">
        <v>1052.2370000000001</v>
      </c>
      <c r="AM72" s="53">
        <v>854.12199999999996</v>
      </c>
      <c r="AN72" s="53">
        <v>389.47199999999998</v>
      </c>
      <c r="AO72" s="53">
        <v>394.50099999999998</v>
      </c>
      <c r="AP72" s="53">
        <v>398.96199999999999</v>
      </c>
      <c r="AQ72" s="53">
        <v>342.541</v>
      </c>
      <c r="AR72" s="53">
        <v>1973.6030000000001</v>
      </c>
      <c r="AS72" s="53">
        <v>1520.3869999999999</v>
      </c>
      <c r="AT72" s="53">
        <v>492.06099999999998</v>
      </c>
      <c r="AU72" s="53">
        <v>515.19200000000001</v>
      </c>
      <c r="AV72" s="53">
        <v>513.13400000000001</v>
      </c>
      <c r="AW72" s="53">
        <v>453.21600000000001</v>
      </c>
      <c r="AX72" s="53">
        <v>850.17499999999995</v>
      </c>
      <c r="AY72" s="53">
        <v>694.87699999999995</v>
      </c>
      <c r="AZ72" s="53">
        <v>341.17200000000003</v>
      </c>
      <c r="BA72" s="53">
        <v>321.166</v>
      </c>
      <c r="BB72" s="53">
        <v>303.01</v>
      </c>
      <c r="BC72" s="53">
        <v>272.36700000000002</v>
      </c>
      <c r="BD72" s="53">
        <v>1626.501</v>
      </c>
      <c r="BE72" s="53">
        <v>1255.7439999999999</v>
      </c>
      <c r="BF72" s="53">
        <v>437.70299999999997</v>
      </c>
      <c r="BG72" s="53">
        <v>424.96</v>
      </c>
      <c r="BH72" s="53">
        <v>393.08100000000002</v>
      </c>
      <c r="BI72" s="53">
        <v>370.75700000000001</v>
      </c>
      <c r="BJ72" s="53">
        <v>202.06299999999999</v>
      </c>
      <c r="BK72" s="53">
        <v>159.24600000000001</v>
      </c>
      <c r="BL72" s="53">
        <v>48.3</v>
      </c>
      <c r="BM72" s="53">
        <v>73.334999999999994</v>
      </c>
      <c r="BN72" s="53">
        <v>95.953000000000003</v>
      </c>
      <c r="BO72" s="53">
        <v>70.174000000000007</v>
      </c>
      <c r="BP72" s="53">
        <v>347.101</v>
      </c>
      <c r="BQ72" s="53">
        <v>264.64299999999997</v>
      </c>
      <c r="BR72" s="53">
        <v>54.357999999999997</v>
      </c>
      <c r="BS72" s="53">
        <v>90.231999999999999</v>
      </c>
      <c r="BT72" s="53">
        <v>120.053</v>
      </c>
      <c r="BU72" s="53">
        <v>82.459000000000003</v>
      </c>
      <c r="BV72" s="53">
        <v>859.577</v>
      </c>
      <c r="BW72" s="53">
        <v>683.19399999999996</v>
      </c>
      <c r="BX72" s="53">
        <v>308.34500000000003</v>
      </c>
      <c r="BY72" s="53">
        <v>325.584</v>
      </c>
      <c r="BZ72" s="53">
        <v>301.19400000000002</v>
      </c>
      <c r="CA72" s="53">
        <v>296.07600000000002</v>
      </c>
      <c r="CB72" s="53">
        <v>1594.759</v>
      </c>
      <c r="CC72" s="53">
        <v>1198.5809999999999</v>
      </c>
      <c r="CD72" s="53">
        <v>377.548</v>
      </c>
      <c r="CE72" s="53">
        <v>417.154</v>
      </c>
      <c r="CF72" s="53">
        <v>403.87900000000002</v>
      </c>
      <c r="CG72" s="53">
        <v>396.178</v>
      </c>
      <c r="CH72" s="53">
        <v>714.96400000000006</v>
      </c>
      <c r="CI72" s="53">
        <v>570.61500000000001</v>
      </c>
      <c r="CJ72" s="53">
        <v>279.81200000000001</v>
      </c>
      <c r="CK72" s="53">
        <v>272.38099999999997</v>
      </c>
      <c r="CL72" s="53">
        <v>231.49100000000001</v>
      </c>
      <c r="CM72" s="53">
        <v>239.97</v>
      </c>
      <c r="CN72" s="53">
        <v>1328.7439999999999</v>
      </c>
      <c r="CO72" s="53">
        <v>1003.26</v>
      </c>
      <c r="CP72" s="53">
        <v>345.49299999999999</v>
      </c>
      <c r="CQ72" s="53">
        <v>348.798</v>
      </c>
      <c r="CR72" s="53">
        <v>308.97000000000003</v>
      </c>
      <c r="CS72" s="53">
        <v>325.48399999999998</v>
      </c>
      <c r="CT72" s="53">
        <v>144.613</v>
      </c>
      <c r="CU72" s="53">
        <v>112.57899999999999</v>
      </c>
      <c r="CV72" s="53">
        <v>28.533000000000001</v>
      </c>
      <c r="CW72" s="53">
        <v>53.204000000000001</v>
      </c>
      <c r="CX72" s="53">
        <v>69.703000000000003</v>
      </c>
      <c r="CY72" s="53">
        <v>56.106000000000002</v>
      </c>
      <c r="CZ72" s="53">
        <v>266.01499999999999</v>
      </c>
      <c r="DA72" s="53">
        <v>195.321</v>
      </c>
      <c r="DB72" s="53">
        <v>32.055</v>
      </c>
      <c r="DC72" s="53">
        <v>68.355999999999995</v>
      </c>
      <c r="DD72" s="53">
        <v>94.909000000000006</v>
      </c>
      <c r="DE72" s="53">
        <v>70.694000000000003</v>
      </c>
      <c r="DF72" s="53">
        <v>674.24900000000002</v>
      </c>
      <c r="DG72" s="53">
        <v>560.41099999999994</v>
      </c>
      <c r="DH72" s="53">
        <v>245.52699999999999</v>
      </c>
      <c r="DI72" s="53">
        <v>258.60199999999998</v>
      </c>
      <c r="DJ72" s="53">
        <v>260.76</v>
      </c>
      <c r="DK72" s="53">
        <v>202.66499999999999</v>
      </c>
      <c r="DL72" s="53">
        <v>1253.278</v>
      </c>
      <c r="DM72" s="53">
        <v>998.37</v>
      </c>
      <c r="DN72" s="53">
        <v>311.99799999999999</v>
      </c>
      <c r="DO72" s="53">
        <v>336.21499999999997</v>
      </c>
      <c r="DP72" s="53">
        <v>350.15800000000002</v>
      </c>
      <c r="DQ72" s="53">
        <v>254.90700000000001</v>
      </c>
      <c r="DR72" s="53">
        <v>527.851</v>
      </c>
      <c r="DS72" s="53">
        <v>442.77800000000002</v>
      </c>
      <c r="DT72" s="53">
        <v>207.15</v>
      </c>
      <c r="DU72" s="53">
        <v>202.26599999999999</v>
      </c>
      <c r="DV72" s="53">
        <v>195.785</v>
      </c>
      <c r="DW72" s="53">
        <v>161.238</v>
      </c>
      <c r="DX72" s="53">
        <v>999.30700000000002</v>
      </c>
      <c r="DY72" s="53">
        <v>794.81799999999998</v>
      </c>
      <c r="DZ72" s="53">
        <v>264.78100000000001</v>
      </c>
      <c r="EA72" s="53">
        <v>266.94900000000001</v>
      </c>
      <c r="EB72" s="53">
        <v>263.08800000000002</v>
      </c>
      <c r="EC72" s="53">
        <v>204.489</v>
      </c>
      <c r="ED72" s="53">
        <v>146.39699999999999</v>
      </c>
      <c r="EE72" s="53">
        <v>117.633</v>
      </c>
      <c r="EF72" s="53">
        <v>38.375999999999998</v>
      </c>
      <c r="EG72" s="53">
        <v>56.335999999999999</v>
      </c>
      <c r="EH72" s="53">
        <v>64.974999999999994</v>
      </c>
      <c r="EI72" s="53">
        <v>41.427</v>
      </c>
      <c r="EJ72" s="53">
        <v>253.97</v>
      </c>
      <c r="EK72" s="53">
        <v>203.55199999999999</v>
      </c>
      <c r="EL72" s="53">
        <v>47.216999999999999</v>
      </c>
      <c r="EM72" s="53">
        <v>69.265000000000001</v>
      </c>
      <c r="EN72" s="53">
        <v>87.07</v>
      </c>
      <c r="EO72" s="53">
        <v>50.418999999999997</v>
      </c>
      <c r="EP72" s="53">
        <v>220.64</v>
      </c>
      <c r="EQ72" s="53">
        <v>176.13200000000001</v>
      </c>
      <c r="ER72" s="53">
        <v>73.647000000000006</v>
      </c>
      <c r="ES72" s="53">
        <v>83.605999999999995</v>
      </c>
      <c r="ET72" s="53">
        <v>80.302000000000007</v>
      </c>
      <c r="EU72" s="53">
        <v>74.58</v>
      </c>
      <c r="EV72" s="53">
        <v>407.00599999999997</v>
      </c>
      <c r="EW72" s="53">
        <v>308.73200000000003</v>
      </c>
      <c r="EX72" s="53">
        <v>95.885999999999996</v>
      </c>
      <c r="EY72" s="53">
        <v>105.373</v>
      </c>
      <c r="EZ72" s="53">
        <v>107.473</v>
      </c>
      <c r="FA72" s="53">
        <v>98.274000000000001</v>
      </c>
      <c r="FB72" s="53">
        <v>168.149</v>
      </c>
      <c r="FC72" s="53">
        <v>135.303</v>
      </c>
      <c r="FD72" s="53">
        <v>63.171999999999997</v>
      </c>
      <c r="FE72" s="53">
        <v>63.66</v>
      </c>
      <c r="FF72" s="53">
        <v>59.011000000000003</v>
      </c>
      <c r="FG72" s="53">
        <v>55.643999999999998</v>
      </c>
      <c r="FH72" s="53">
        <v>317.82499999999999</v>
      </c>
      <c r="FI72" s="53">
        <v>241.309</v>
      </c>
      <c r="FJ72" s="53">
        <v>82.314999999999998</v>
      </c>
      <c r="FK72" s="53">
        <v>80.563000000000002</v>
      </c>
      <c r="FL72" s="53">
        <v>78.430000000000007</v>
      </c>
      <c r="FM72" s="53">
        <v>76.516000000000005</v>
      </c>
      <c r="FN72" s="53">
        <v>52.491</v>
      </c>
      <c r="FO72" s="53">
        <v>40.829000000000001</v>
      </c>
      <c r="FP72" s="53">
        <v>10.475</v>
      </c>
      <c r="FQ72" s="53">
        <v>19.945</v>
      </c>
      <c r="FR72" s="53">
        <v>21.291</v>
      </c>
      <c r="FS72" s="53">
        <v>18.936</v>
      </c>
      <c r="FT72" s="53">
        <v>89.180999999999997</v>
      </c>
      <c r="FU72" s="53">
        <v>67.423000000000002</v>
      </c>
      <c r="FV72" s="53">
        <v>13.571</v>
      </c>
      <c r="FW72" s="53">
        <v>24.81</v>
      </c>
      <c r="FX72" s="53">
        <v>29.042999999999999</v>
      </c>
      <c r="FY72" s="53">
        <v>21.757999999999999</v>
      </c>
      <c r="FZ72" s="53">
        <v>360.95</v>
      </c>
      <c r="GA72" s="53">
        <v>297.952</v>
      </c>
      <c r="GB72" s="53">
        <v>129.78</v>
      </c>
      <c r="GC72" s="53">
        <v>138.334</v>
      </c>
      <c r="GD72" s="53">
        <v>133.316</v>
      </c>
      <c r="GE72" s="53">
        <v>109.88800000000001</v>
      </c>
      <c r="GF72" s="53">
        <v>661.245</v>
      </c>
      <c r="GG72" s="53">
        <v>521.99300000000005</v>
      </c>
      <c r="GH72" s="53">
        <v>169.102</v>
      </c>
      <c r="GI72" s="53">
        <v>179.35400000000001</v>
      </c>
      <c r="GJ72" s="53">
        <v>173.53700000000001</v>
      </c>
      <c r="GK72" s="53">
        <v>139.25200000000001</v>
      </c>
      <c r="GL72" s="53">
        <v>286.709</v>
      </c>
      <c r="GM72" s="53">
        <v>241.90600000000001</v>
      </c>
      <c r="GN72" s="53">
        <v>114.218</v>
      </c>
      <c r="GO72" s="53">
        <v>105.64700000000001</v>
      </c>
      <c r="GP72" s="53">
        <v>106.935</v>
      </c>
      <c r="GQ72" s="53">
        <v>83.343000000000004</v>
      </c>
      <c r="GR72" s="53">
        <v>537.49699999999996</v>
      </c>
      <c r="GS72" s="53">
        <v>430.642</v>
      </c>
      <c r="GT72" s="53">
        <v>150.904</v>
      </c>
      <c r="GU72" s="53">
        <v>140.09200000000001</v>
      </c>
      <c r="GV72" s="53">
        <v>139.64599999999999</v>
      </c>
      <c r="GW72" s="53">
        <v>106.855</v>
      </c>
      <c r="GX72" s="53">
        <v>74.241</v>
      </c>
      <c r="GY72" s="53">
        <v>56.045999999999999</v>
      </c>
      <c r="GZ72" s="53">
        <v>15.561999999999999</v>
      </c>
      <c r="HA72" s="53">
        <v>32.686999999999998</v>
      </c>
      <c r="HB72" s="53">
        <v>26.381</v>
      </c>
      <c r="HC72" s="53">
        <v>26.545000000000002</v>
      </c>
      <c r="HD72" s="53">
        <v>123.748</v>
      </c>
      <c r="HE72" s="53">
        <v>91.350999999999999</v>
      </c>
      <c r="HF72" s="53">
        <v>18.198</v>
      </c>
      <c r="HG72" s="53">
        <v>39.262</v>
      </c>
      <c r="HH72" s="53">
        <v>33.890999999999998</v>
      </c>
      <c r="HI72" s="53">
        <v>32.396000000000001</v>
      </c>
      <c r="HJ72" s="53">
        <v>62.795000000000002</v>
      </c>
      <c r="HK72" s="53">
        <v>52.741</v>
      </c>
      <c r="HL72" s="53">
        <v>22.934999999999999</v>
      </c>
      <c r="HM72" s="53">
        <v>24.417999999999999</v>
      </c>
      <c r="HN72" s="53">
        <v>25.222999999999999</v>
      </c>
      <c r="HO72" s="53">
        <v>18.907</v>
      </c>
      <c r="HP72" s="53">
        <v>117.053</v>
      </c>
      <c r="HQ72" s="53">
        <v>92.59</v>
      </c>
      <c r="HR72" s="53">
        <v>28.527999999999999</v>
      </c>
      <c r="HS72" s="53">
        <v>31.164999999999999</v>
      </c>
      <c r="HT72" s="53">
        <v>32.896999999999998</v>
      </c>
      <c r="HU72" s="53">
        <v>24.463000000000001</v>
      </c>
      <c r="HV72" s="53">
        <v>45.81</v>
      </c>
      <c r="HW72" s="53">
        <v>38.941000000000003</v>
      </c>
      <c r="HX72" s="53">
        <v>18.675000000000001</v>
      </c>
      <c r="HY72" s="53">
        <v>16.715</v>
      </c>
      <c r="HZ72" s="53">
        <v>17.367000000000001</v>
      </c>
      <c r="IA72" s="53">
        <v>13.468999999999999</v>
      </c>
      <c r="IB72" s="53">
        <v>86.037000000000006</v>
      </c>
      <c r="IC72" s="53">
        <v>68.353999999999999</v>
      </c>
      <c r="ID72" s="53">
        <v>23.736000000000001</v>
      </c>
      <c r="IE72" s="53">
        <v>21.24</v>
      </c>
      <c r="IF72" s="53">
        <v>23.378</v>
      </c>
      <c r="IG72" s="53">
        <v>17.681999999999999</v>
      </c>
      <c r="IH72" s="53">
        <v>16.984999999999999</v>
      </c>
      <c r="II72" s="53">
        <v>13.8</v>
      </c>
      <c r="IJ72" s="53">
        <v>4.26</v>
      </c>
      <c r="IK72" s="53">
        <v>7.7030000000000003</v>
      </c>
      <c r="IL72" s="53">
        <v>7.8570000000000002</v>
      </c>
      <c r="IM72" s="53">
        <v>5.4379999999999997</v>
      </c>
      <c r="IN72" s="53">
        <v>31.015999999999998</v>
      </c>
      <c r="IO72" s="53">
        <v>24.236000000000001</v>
      </c>
      <c r="IP72" s="53">
        <v>4.7919999999999998</v>
      </c>
      <c r="IQ72" s="53">
        <v>9.9250000000000007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W72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2" sqref="B12"/>
    </sheetView>
  </sheetViews>
  <sheetFormatPr defaultColWidth="14.7109375" defaultRowHeight="11.25"/>
  <cols>
    <col min="1" max="16384" width="14.7109375" style="1"/>
  </cols>
  <sheetData>
    <row r="1" spans="1:75" s="2" customFormat="1" ht="99.95" customHeight="1">
      <c r="B1" s="3" t="s">
        <v>513</v>
      </c>
      <c r="C1" s="3" t="s">
        <v>514</v>
      </c>
      <c r="D1" s="3" t="s">
        <v>515</v>
      </c>
      <c r="E1" s="3" t="s">
        <v>516</v>
      </c>
      <c r="F1" s="3" t="s">
        <v>517</v>
      </c>
      <c r="G1" s="3" t="s">
        <v>518</v>
      </c>
      <c r="H1" s="3" t="s">
        <v>519</v>
      </c>
      <c r="I1" s="3" t="s">
        <v>520</v>
      </c>
      <c r="J1" s="3" t="s">
        <v>521</v>
      </c>
      <c r="K1" s="3" t="s">
        <v>522</v>
      </c>
      <c r="L1" s="3" t="s">
        <v>523</v>
      </c>
      <c r="M1" s="3" t="s">
        <v>524</v>
      </c>
      <c r="N1" s="3" t="s">
        <v>525</v>
      </c>
      <c r="O1" s="3" t="s">
        <v>526</v>
      </c>
      <c r="P1" s="3" t="s">
        <v>527</v>
      </c>
      <c r="Q1" s="3" t="s">
        <v>528</v>
      </c>
      <c r="R1" s="3" t="s">
        <v>529</v>
      </c>
      <c r="S1" s="3" t="s">
        <v>530</v>
      </c>
      <c r="T1" s="3" t="s">
        <v>531</v>
      </c>
      <c r="U1" s="3" t="s">
        <v>532</v>
      </c>
      <c r="V1" s="3" t="s">
        <v>533</v>
      </c>
      <c r="W1" s="3" t="s">
        <v>534</v>
      </c>
      <c r="X1" s="3" t="s">
        <v>535</v>
      </c>
      <c r="Y1" s="3" t="s">
        <v>536</v>
      </c>
      <c r="Z1" s="3" t="s">
        <v>537</v>
      </c>
      <c r="AA1" s="3" t="s">
        <v>538</v>
      </c>
      <c r="AB1" s="3" t="s">
        <v>539</v>
      </c>
      <c r="AC1" s="3" t="s">
        <v>540</v>
      </c>
      <c r="AD1" s="3" t="s">
        <v>541</v>
      </c>
      <c r="AE1" s="3" t="s">
        <v>542</v>
      </c>
      <c r="AF1" s="3" t="s">
        <v>543</v>
      </c>
      <c r="AG1" s="3" t="s">
        <v>544</v>
      </c>
      <c r="AH1" s="3" t="s">
        <v>545</v>
      </c>
      <c r="AI1" s="3" t="s">
        <v>546</v>
      </c>
      <c r="AJ1" s="3" t="s">
        <v>547</v>
      </c>
      <c r="AK1" s="3" t="s">
        <v>548</v>
      </c>
      <c r="AL1" s="3" t="s">
        <v>549</v>
      </c>
      <c r="AM1" s="3" t="s">
        <v>550</v>
      </c>
      <c r="AN1" s="3" t="s">
        <v>551</v>
      </c>
      <c r="AO1" s="3" t="s">
        <v>552</v>
      </c>
      <c r="AP1" s="3" t="s">
        <v>553</v>
      </c>
      <c r="AQ1" s="3" t="s">
        <v>554</v>
      </c>
      <c r="AR1" s="3" t="s">
        <v>555</v>
      </c>
      <c r="AS1" s="3" t="s">
        <v>556</v>
      </c>
      <c r="AT1" s="3" t="s">
        <v>557</v>
      </c>
      <c r="AU1" s="3" t="s">
        <v>558</v>
      </c>
      <c r="AV1" s="3" t="s">
        <v>559</v>
      </c>
      <c r="AW1" s="3" t="s">
        <v>560</v>
      </c>
      <c r="AX1" s="3" t="s">
        <v>561</v>
      </c>
      <c r="AY1" s="3" t="s">
        <v>562</v>
      </c>
      <c r="AZ1" s="3" t="s">
        <v>563</v>
      </c>
      <c r="BA1" s="3" t="s">
        <v>564</v>
      </c>
      <c r="BB1" s="3" t="s">
        <v>565</v>
      </c>
      <c r="BC1" s="3" t="s">
        <v>566</v>
      </c>
      <c r="BD1" s="3" t="s">
        <v>567</v>
      </c>
      <c r="BE1" s="3" t="s">
        <v>568</v>
      </c>
      <c r="BF1" s="3" t="s">
        <v>569</v>
      </c>
      <c r="BG1" s="3" t="s">
        <v>570</v>
      </c>
      <c r="BH1" s="3" t="s">
        <v>571</v>
      </c>
      <c r="BI1" s="3" t="s">
        <v>572</v>
      </c>
      <c r="BJ1" s="3" t="s">
        <v>573</v>
      </c>
      <c r="BK1" s="3" t="s">
        <v>574</v>
      </c>
      <c r="BL1" s="3" t="s">
        <v>575</v>
      </c>
      <c r="BM1" s="3" t="s">
        <v>576</v>
      </c>
      <c r="BN1" s="3" t="s">
        <v>577</v>
      </c>
      <c r="BO1" s="3" t="s">
        <v>578</v>
      </c>
      <c r="BP1" s="3" t="s">
        <v>579</v>
      </c>
      <c r="BQ1" s="3" t="s">
        <v>580</v>
      </c>
      <c r="BR1" s="3" t="s">
        <v>581</v>
      </c>
      <c r="BS1" s="3" t="s">
        <v>582</v>
      </c>
      <c r="BT1" s="3" t="s">
        <v>583</v>
      </c>
      <c r="BU1" s="3" t="s">
        <v>584</v>
      </c>
      <c r="BV1" s="3" t="s">
        <v>585</v>
      </c>
      <c r="BW1" s="3" t="s">
        <v>586</v>
      </c>
    </row>
    <row r="2" spans="1:75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</row>
    <row r="3" spans="1:75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</row>
    <row r="4" spans="1:75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</row>
    <row r="5" spans="1:75">
      <c r="A5" s="4" t="s">
        <v>253</v>
      </c>
      <c r="B5" s="8" t="s">
        <v>262</v>
      </c>
      <c r="C5" s="8" t="s">
        <v>262</v>
      </c>
      <c r="D5" s="8" t="s">
        <v>262</v>
      </c>
      <c r="E5" s="8" t="s">
        <v>262</v>
      </c>
      <c r="F5" s="8" t="s">
        <v>262</v>
      </c>
      <c r="G5" s="8" t="s">
        <v>262</v>
      </c>
      <c r="H5" s="8" t="s">
        <v>262</v>
      </c>
      <c r="I5" s="8" t="s">
        <v>262</v>
      </c>
      <c r="J5" s="8" t="s">
        <v>262</v>
      </c>
      <c r="K5" s="8" t="s">
        <v>262</v>
      </c>
      <c r="L5" s="8" t="s">
        <v>262</v>
      </c>
      <c r="M5" s="8" t="s">
        <v>262</v>
      </c>
      <c r="N5" s="8" t="s">
        <v>262</v>
      </c>
      <c r="O5" s="8" t="s">
        <v>262</v>
      </c>
      <c r="P5" s="8" t="s">
        <v>262</v>
      </c>
      <c r="Q5" s="8" t="s">
        <v>262</v>
      </c>
      <c r="R5" s="8" t="s">
        <v>262</v>
      </c>
      <c r="S5" s="8" t="s">
        <v>262</v>
      </c>
      <c r="T5" s="8" t="s">
        <v>262</v>
      </c>
      <c r="U5" s="8" t="s">
        <v>262</v>
      </c>
      <c r="V5" s="8" t="s">
        <v>262</v>
      </c>
      <c r="W5" s="8" t="s">
        <v>262</v>
      </c>
      <c r="X5" s="8" t="s">
        <v>262</v>
      </c>
      <c r="Y5" s="8" t="s">
        <v>262</v>
      </c>
      <c r="Z5" s="8" t="s">
        <v>262</v>
      </c>
      <c r="AA5" s="8" t="s">
        <v>262</v>
      </c>
      <c r="AB5" s="8" t="s">
        <v>262</v>
      </c>
      <c r="AC5" s="8" t="s">
        <v>262</v>
      </c>
      <c r="AD5" s="8" t="s">
        <v>262</v>
      </c>
      <c r="AE5" s="8" t="s">
        <v>262</v>
      </c>
      <c r="AF5" s="8" t="s">
        <v>262</v>
      </c>
      <c r="AG5" s="8" t="s">
        <v>262</v>
      </c>
      <c r="AH5" s="8" t="s">
        <v>262</v>
      </c>
      <c r="AI5" s="8" t="s">
        <v>262</v>
      </c>
      <c r="AJ5" s="8" t="s">
        <v>262</v>
      </c>
      <c r="AK5" s="8" t="s">
        <v>262</v>
      </c>
      <c r="AL5" s="8" t="s">
        <v>262</v>
      </c>
      <c r="AM5" s="8" t="s">
        <v>262</v>
      </c>
      <c r="AN5" s="8" t="s">
        <v>262</v>
      </c>
      <c r="AO5" s="8" t="s">
        <v>262</v>
      </c>
      <c r="AP5" s="8" t="s">
        <v>262</v>
      </c>
      <c r="AQ5" s="8" t="s">
        <v>262</v>
      </c>
      <c r="AR5" s="8" t="s">
        <v>262</v>
      </c>
      <c r="AS5" s="8" t="s">
        <v>262</v>
      </c>
      <c r="AT5" s="8" t="s">
        <v>262</v>
      </c>
      <c r="AU5" s="8" t="s">
        <v>262</v>
      </c>
      <c r="AV5" s="8" t="s">
        <v>262</v>
      </c>
      <c r="AW5" s="8" t="s">
        <v>262</v>
      </c>
      <c r="AX5" s="8" t="s">
        <v>262</v>
      </c>
      <c r="AY5" s="8" t="s">
        <v>262</v>
      </c>
      <c r="AZ5" s="8" t="s">
        <v>262</v>
      </c>
      <c r="BA5" s="8" t="s">
        <v>262</v>
      </c>
      <c r="BB5" s="8" t="s">
        <v>262</v>
      </c>
      <c r="BC5" s="8" t="s">
        <v>262</v>
      </c>
      <c r="BD5" s="8" t="s">
        <v>262</v>
      </c>
      <c r="BE5" s="8" t="s">
        <v>262</v>
      </c>
      <c r="BF5" s="8" t="s">
        <v>262</v>
      </c>
      <c r="BG5" s="8" t="s">
        <v>262</v>
      </c>
      <c r="BH5" s="8" t="s">
        <v>262</v>
      </c>
      <c r="BI5" s="8" t="s">
        <v>262</v>
      </c>
      <c r="BJ5" s="8" t="s">
        <v>262</v>
      </c>
      <c r="BK5" s="8" t="s">
        <v>262</v>
      </c>
      <c r="BL5" s="8" t="s">
        <v>262</v>
      </c>
      <c r="BM5" s="8" t="s">
        <v>262</v>
      </c>
      <c r="BN5" s="8" t="s">
        <v>262</v>
      </c>
      <c r="BO5" s="8" t="s">
        <v>262</v>
      </c>
      <c r="BP5" s="8" t="s">
        <v>262</v>
      </c>
      <c r="BQ5" s="8" t="s">
        <v>262</v>
      </c>
      <c r="BR5" s="8" t="s">
        <v>262</v>
      </c>
      <c r="BS5" s="8" t="s">
        <v>262</v>
      </c>
      <c r="BT5" s="8" t="s">
        <v>262</v>
      </c>
      <c r="BU5" s="8" t="s">
        <v>262</v>
      </c>
      <c r="BV5" s="8" t="s">
        <v>262</v>
      </c>
      <c r="BW5" s="8" t="s">
        <v>262</v>
      </c>
    </row>
    <row r="6" spans="1:75">
      <c r="A6" s="4" t="s">
        <v>254</v>
      </c>
      <c r="B6" s="8" t="s">
        <v>672</v>
      </c>
      <c r="C6" s="8" t="s">
        <v>672</v>
      </c>
      <c r="D6" s="8" t="s">
        <v>672</v>
      </c>
      <c r="E6" s="8" t="s">
        <v>672</v>
      </c>
      <c r="F6" s="8" t="s">
        <v>672</v>
      </c>
      <c r="G6" s="8" t="s">
        <v>672</v>
      </c>
      <c r="H6" s="8" t="s">
        <v>672</v>
      </c>
      <c r="I6" s="8" t="s">
        <v>672</v>
      </c>
      <c r="J6" s="8" t="s">
        <v>672</v>
      </c>
      <c r="K6" s="8" t="s">
        <v>672</v>
      </c>
      <c r="L6" s="8" t="s">
        <v>672</v>
      </c>
      <c r="M6" s="8" t="s">
        <v>672</v>
      </c>
      <c r="N6" s="8" t="s">
        <v>672</v>
      </c>
      <c r="O6" s="8" t="s">
        <v>672</v>
      </c>
      <c r="P6" s="8" t="s">
        <v>673</v>
      </c>
      <c r="Q6" s="8" t="s">
        <v>672</v>
      </c>
      <c r="R6" s="8" t="s">
        <v>672</v>
      </c>
      <c r="S6" s="8" t="s">
        <v>672</v>
      </c>
      <c r="T6" s="8" t="s">
        <v>672</v>
      </c>
      <c r="U6" s="8" t="s">
        <v>672</v>
      </c>
      <c r="V6" s="8" t="s">
        <v>672</v>
      </c>
      <c r="W6" s="8" t="s">
        <v>672</v>
      </c>
      <c r="X6" s="8" t="s">
        <v>672</v>
      </c>
      <c r="Y6" s="8" t="s">
        <v>672</v>
      </c>
      <c r="Z6" s="8" t="s">
        <v>672</v>
      </c>
      <c r="AA6" s="8" t="s">
        <v>672</v>
      </c>
      <c r="AB6" s="8" t="s">
        <v>672</v>
      </c>
      <c r="AC6" s="8" t="s">
        <v>672</v>
      </c>
      <c r="AD6" s="8" t="s">
        <v>672</v>
      </c>
      <c r="AE6" s="8" t="s">
        <v>672</v>
      </c>
      <c r="AF6" s="8" t="s">
        <v>672</v>
      </c>
      <c r="AG6" s="8" t="s">
        <v>672</v>
      </c>
      <c r="AH6" s="8" t="s">
        <v>672</v>
      </c>
      <c r="AI6" s="8" t="s">
        <v>672</v>
      </c>
      <c r="AJ6" s="8" t="s">
        <v>672</v>
      </c>
      <c r="AK6" s="8" t="s">
        <v>672</v>
      </c>
      <c r="AL6" s="8" t="s">
        <v>672</v>
      </c>
      <c r="AM6" s="8" t="s">
        <v>672</v>
      </c>
      <c r="AN6" s="8" t="s">
        <v>672</v>
      </c>
      <c r="AO6" s="8" t="s">
        <v>672</v>
      </c>
      <c r="AP6" s="8" t="s">
        <v>672</v>
      </c>
      <c r="AQ6" s="8" t="s">
        <v>672</v>
      </c>
      <c r="AR6" s="8" t="s">
        <v>672</v>
      </c>
      <c r="AS6" s="8" t="s">
        <v>672</v>
      </c>
      <c r="AT6" s="8" t="s">
        <v>672</v>
      </c>
      <c r="AU6" s="8" t="s">
        <v>672</v>
      </c>
      <c r="AV6" s="8" t="s">
        <v>672</v>
      </c>
      <c r="AW6" s="8" t="s">
        <v>672</v>
      </c>
      <c r="AX6" s="8" t="s">
        <v>672</v>
      </c>
      <c r="AY6" s="8" t="s">
        <v>672</v>
      </c>
      <c r="AZ6" s="8" t="s">
        <v>673</v>
      </c>
      <c r="BA6" s="8" t="s">
        <v>672</v>
      </c>
      <c r="BB6" s="8" t="s">
        <v>672</v>
      </c>
      <c r="BC6" s="8" t="s">
        <v>672</v>
      </c>
      <c r="BD6" s="8" t="s">
        <v>672</v>
      </c>
      <c r="BE6" s="8" t="s">
        <v>672</v>
      </c>
      <c r="BF6" s="8" t="s">
        <v>672</v>
      </c>
      <c r="BG6" s="8" t="s">
        <v>672</v>
      </c>
      <c r="BH6" s="8" t="s">
        <v>672</v>
      </c>
      <c r="BI6" s="8" t="s">
        <v>672</v>
      </c>
      <c r="BJ6" s="8" t="s">
        <v>672</v>
      </c>
      <c r="BK6" s="8" t="s">
        <v>672</v>
      </c>
      <c r="BL6" s="8" t="s">
        <v>672</v>
      </c>
      <c r="BM6" s="8" t="s">
        <v>672</v>
      </c>
      <c r="BN6" s="8" t="s">
        <v>672</v>
      </c>
      <c r="BO6" s="8" t="s">
        <v>672</v>
      </c>
      <c r="BP6" s="8" t="s">
        <v>672</v>
      </c>
      <c r="BQ6" s="8" t="s">
        <v>672</v>
      </c>
      <c r="BR6" s="8" t="s">
        <v>672</v>
      </c>
      <c r="BS6" s="8" t="s">
        <v>672</v>
      </c>
      <c r="BT6" s="8" t="s">
        <v>672</v>
      </c>
      <c r="BU6" s="8" t="s">
        <v>672</v>
      </c>
      <c r="BV6" s="8" t="s">
        <v>672</v>
      </c>
      <c r="BW6" s="8" t="s">
        <v>672</v>
      </c>
    </row>
    <row r="7" spans="1:75" s="6" customFormat="1">
      <c r="A7" s="5" t="s">
        <v>255</v>
      </c>
      <c r="B7" s="6">
        <v>34486</v>
      </c>
      <c r="C7" s="6">
        <v>34486</v>
      </c>
      <c r="D7" s="6">
        <v>34486</v>
      </c>
      <c r="E7" s="6">
        <v>34486</v>
      </c>
      <c r="F7" s="6">
        <v>38231</v>
      </c>
      <c r="G7" s="6">
        <v>38231</v>
      </c>
      <c r="H7" s="6">
        <v>38231</v>
      </c>
      <c r="I7" s="6">
        <v>38231</v>
      </c>
      <c r="J7" s="6">
        <v>34486</v>
      </c>
      <c r="K7" s="6">
        <v>34486</v>
      </c>
      <c r="L7" s="6">
        <v>34486</v>
      </c>
      <c r="M7" s="6">
        <v>34486</v>
      </c>
      <c r="N7" s="6">
        <v>34486</v>
      </c>
      <c r="O7" s="6">
        <v>34486</v>
      </c>
      <c r="P7" s="6">
        <v>30133</v>
      </c>
      <c r="Q7" s="6">
        <v>34486</v>
      </c>
      <c r="R7" s="6">
        <v>38231</v>
      </c>
      <c r="S7" s="6">
        <v>38231</v>
      </c>
      <c r="T7" s="6">
        <v>38231</v>
      </c>
      <c r="U7" s="6">
        <v>38231</v>
      </c>
      <c r="V7" s="6">
        <v>34486</v>
      </c>
      <c r="W7" s="6">
        <v>34486</v>
      </c>
      <c r="X7" s="6">
        <v>34486</v>
      </c>
      <c r="Y7" s="6">
        <v>34486</v>
      </c>
      <c r="Z7" s="6">
        <v>34486</v>
      </c>
      <c r="AA7" s="6">
        <v>34486</v>
      </c>
      <c r="AB7" s="6">
        <v>34486</v>
      </c>
      <c r="AC7" s="6">
        <v>34486</v>
      </c>
      <c r="AD7" s="6">
        <v>38231</v>
      </c>
      <c r="AE7" s="6">
        <v>38231</v>
      </c>
      <c r="AF7" s="6">
        <v>38231</v>
      </c>
      <c r="AG7" s="6">
        <v>38231</v>
      </c>
      <c r="AH7" s="6">
        <v>34486</v>
      </c>
      <c r="AI7" s="6">
        <v>34486</v>
      </c>
      <c r="AJ7" s="6">
        <v>34486</v>
      </c>
      <c r="AK7" s="6">
        <v>34486</v>
      </c>
      <c r="AL7" s="6">
        <v>34486</v>
      </c>
      <c r="AM7" s="6">
        <v>34486</v>
      </c>
      <c r="AN7" s="6">
        <v>34486</v>
      </c>
      <c r="AO7" s="6">
        <v>34486</v>
      </c>
      <c r="AP7" s="6">
        <v>38231</v>
      </c>
      <c r="AQ7" s="6">
        <v>38231</v>
      </c>
      <c r="AR7" s="6">
        <v>38231</v>
      </c>
      <c r="AS7" s="6">
        <v>38231</v>
      </c>
      <c r="AT7" s="6">
        <v>34486</v>
      </c>
      <c r="AU7" s="6">
        <v>34486</v>
      </c>
      <c r="AV7" s="6">
        <v>34486</v>
      </c>
      <c r="AW7" s="6">
        <v>34486</v>
      </c>
      <c r="AX7" s="6">
        <v>34486</v>
      </c>
      <c r="AY7" s="6">
        <v>34486</v>
      </c>
      <c r="AZ7" s="6">
        <v>30133</v>
      </c>
      <c r="BA7" s="6">
        <v>34486</v>
      </c>
      <c r="BB7" s="6">
        <v>38231</v>
      </c>
      <c r="BC7" s="6">
        <v>38231</v>
      </c>
      <c r="BD7" s="6">
        <v>38231</v>
      </c>
      <c r="BE7" s="6">
        <v>38231</v>
      </c>
      <c r="BF7" s="6">
        <v>34486</v>
      </c>
      <c r="BG7" s="6">
        <v>34486</v>
      </c>
      <c r="BH7" s="6">
        <v>34486</v>
      </c>
      <c r="BI7" s="6">
        <v>34486</v>
      </c>
      <c r="BJ7" s="6">
        <v>34486</v>
      </c>
      <c r="BK7" s="6">
        <v>34486</v>
      </c>
      <c r="BL7" s="6">
        <v>34486</v>
      </c>
      <c r="BM7" s="6">
        <v>34486</v>
      </c>
      <c r="BN7" s="6">
        <v>38231</v>
      </c>
      <c r="BO7" s="6">
        <v>38231</v>
      </c>
      <c r="BP7" s="6">
        <v>38231</v>
      </c>
      <c r="BQ7" s="6">
        <v>38231</v>
      </c>
      <c r="BR7" s="6">
        <v>34486</v>
      </c>
      <c r="BS7" s="6">
        <v>34486</v>
      </c>
      <c r="BT7" s="6">
        <v>34486</v>
      </c>
      <c r="BU7" s="6">
        <v>34486</v>
      </c>
      <c r="BV7" s="6">
        <v>34486</v>
      </c>
      <c r="BW7" s="6">
        <v>34486</v>
      </c>
    </row>
    <row r="8" spans="1:75" s="6" customFormat="1">
      <c r="A8" s="5" t="s">
        <v>256</v>
      </c>
      <c r="B8" s="6">
        <v>44713</v>
      </c>
      <c r="C8" s="6">
        <v>44713</v>
      </c>
      <c r="D8" s="6">
        <v>44713</v>
      </c>
      <c r="E8" s="6">
        <v>44713</v>
      </c>
      <c r="F8" s="6">
        <v>44713</v>
      </c>
      <c r="G8" s="6">
        <v>44713</v>
      </c>
      <c r="H8" s="6">
        <v>44713</v>
      </c>
      <c r="I8" s="6">
        <v>44713</v>
      </c>
      <c r="J8" s="6">
        <v>44713</v>
      </c>
      <c r="K8" s="6">
        <v>44713</v>
      </c>
      <c r="L8" s="6">
        <v>44713</v>
      </c>
      <c r="M8" s="6">
        <v>44713</v>
      </c>
      <c r="N8" s="6">
        <v>44713</v>
      </c>
      <c r="O8" s="6">
        <v>44713</v>
      </c>
      <c r="P8" s="6">
        <v>44713</v>
      </c>
      <c r="Q8" s="6">
        <v>44713</v>
      </c>
      <c r="R8" s="6">
        <v>44713</v>
      </c>
      <c r="S8" s="6">
        <v>44713</v>
      </c>
      <c r="T8" s="6">
        <v>44713</v>
      </c>
      <c r="U8" s="6">
        <v>44713</v>
      </c>
      <c r="V8" s="6">
        <v>44713</v>
      </c>
      <c r="W8" s="6">
        <v>44713</v>
      </c>
      <c r="X8" s="6">
        <v>44713</v>
      </c>
      <c r="Y8" s="6">
        <v>44713</v>
      </c>
      <c r="Z8" s="6">
        <v>44713</v>
      </c>
      <c r="AA8" s="6">
        <v>44713</v>
      </c>
      <c r="AB8" s="6">
        <v>44713</v>
      </c>
      <c r="AC8" s="6">
        <v>44713</v>
      </c>
      <c r="AD8" s="6">
        <v>44713</v>
      </c>
      <c r="AE8" s="6">
        <v>44713</v>
      </c>
      <c r="AF8" s="6">
        <v>44713</v>
      </c>
      <c r="AG8" s="6">
        <v>44713</v>
      </c>
      <c r="AH8" s="6">
        <v>44713</v>
      </c>
      <c r="AI8" s="6">
        <v>44713</v>
      </c>
      <c r="AJ8" s="6">
        <v>44713</v>
      </c>
      <c r="AK8" s="6">
        <v>44713</v>
      </c>
      <c r="AL8" s="6">
        <v>44713</v>
      </c>
      <c r="AM8" s="6">
        <v>44713</v>
      </c>
      <c r="AN8" s="6">
        <v>44713</v>
      </c>
      <c r="AO8" s="6">
        <v>44713</v>
      </c>
      <c r="AP8" s="6">
        <v>44713</v>
      </c>
      <c r="AQ8" s="6">
        <v>44713</v>
      </c>
      <c r="AR8" s="6">
        <v>44713</v>
      </c>
      <c r="AS8" s="6">
        <v>44713</v>
      </c>
      <c r="AT8" s="6">
        <v>44713</v>
      </c>
      <c r="AU8" s="6">
        <v>44713</v>
      </c>
      <c r="AV8" s="6">
        <v>44713</v>
      </c>
      <c r="AW8" s="6">
        <v>44713</v>
      </c>
      <c r="AX8" s="6">
        <v>44713</v>
      </c>
      <c r="AY8" s="6">
        <v>44713</v>
      </c>
      <c r="AZ8" s="6">
        <v>44713</v>
      </c>
      <c r="BA8" s="6">
        <v>44713</v>
      </c>
      <c r="BB8" s="6">
        <v>44713</v>
      </c>
      <c r="BC8" s="6">
        <v>44713</v>
      </c>
      <c r="BD8" s="6">
        <v>44713</v>
      </c>
      <c r="BE8" s="6">
        <v>44713</v>
      </c>
      <c r="BF8" s="6">
        <v>44713</v>
      </c>
      <c r="BG8" s="6">
        <v>44713</v>
      </c>
      <c r="BH8" s="6">
        <v>44713</v>
      </c>
      <c r="BI8" s="6">
        <v>44713</v>
      </c>
      <c r="BJ8" s="6">
        <v>44713</v>
      </c>
      <c r="BK8" s="6">
        <v>44713</v>
      </c>
      <c r="BL8" s="6">
        <v>44713</v>
      </c>
      <c r="BM8" s="6">
        <v>44713</v>
      </c>
      <c r="BN8" s="6">
        <v>44713</v>
      </c>
      <c r="BO8" s="6">
        <v>44713</v>
      </c>
      <c r="BP8" s="6">
        <v>44713</v>
      </c>
      <c r="BQ8" s="6">
        <v>44713</v>
      </c>
      <c r="BR8" s="6">
        <v>44713</v>
      </c>
      <c r="BS8" s="6">
        <v>44713</v>
      </c>
      <c r="BT8" s="6">
        <v>44713</v>
      </c>
      <c r="BU8" s="6">
        <v>44713</v>
      </c>
      <c r="BV8" s="6">
        <v>44713</v>
      </c>
      <c r="BW8" s="6">
        <v>44713</v>
      </c>
    </row>
    <row r="9" spans="1:75">
      <c r="A9" s="4" t="s">
        <v>257</v>
      </c>
      <c r="B9" s="1">
        <v>42</v>
      </c>
      <c r="C9" s="1">
        <v>42</v>
      </c>
      <c r="D9" s="1">
        <v>42</v>
      </c>
      <c r="E9" s="1">
        <v>42</v>
      </c>
      <c r="F9" s="1">
        <v>28</v>
      </c>
      <c r="G9" s="1">
        <v>28</v>
      </c>
      <c r="H9" s="1">
        <v>28</v>
      </c>
      <c r="I9" s="1">
        <v>28</v>
      </c>
      <c r="J9" s="1">
        <v>42</v>
      </c>
      <c r="K9" s="1">
        <v>42</v>
      </c>
      <c r="L9" s="1">
        <v>42</v>
      </c>
      <c r="M9" s="1">
        <v>42</v>
      </c>
      <c r="N9" s="1">
        <v>42</v>
      </c>
      <c r="O9" s="1">
        <v>42</v>
      </c>
      <c r="P9" s="1">
        <v>50</v>
      </c>
      <c r="Q9" s="1">
        <v>42</v>
      </c>
      <c r="R9" s="1">
        <v>28</v>
      </c>
      <c r="S9" s="1">
        <v>28</v>
      </c>
      <c r="T9" s="1">
        <v>28</v>
      </c>
      <c r="U9" s="1">
        <v>28</v>
      </c>
      <c r="V9" s="1">
        <v>42</v>
      </c>
      <c r="W9" s="1">
        <v>42</v>
      </c>
      <c r="X9" s="1">
        <v>42</v>
      </c>
      <c r="Y9" s="1">
        <v>42</v>
      </c>
      <c r="Z9" s="1">
        <v>42</v>
      </c>
      <c r="AA9" s="1">
        <v>42</v>
      </c>
      <c r="AB9" s="1">
        <v>42</v>
      </c>
      <c r="AC9" s="1">
        <v>42</v>
      </c>
      <c r="AD9" s="1">
        <v>28</v>
      </c>
      <c r="AE9" s="1">
        <v>28</v>
      </c>
      <c r="AF9" s="1">
        <v>28</v>
      </c>
      <c r="AG9" s="1">
        <v>28</v>
      </c>
      <c r="AH9" s="1">
        <v>42</v>
      </c>
      <c r="AI9" s="1">
        <v>42</v>
      </c>
      <c r="AJ9" s="1">
        <v>42</v>
      </c>
      <c r="AK9" s="1">
        <v>42</v>
      </c>
      <c r="AL9" s="1">
        <v>42</v>
      </c>
      <c r="AM9" s="1">
        <v>42</v>
      </c>
      <c r="AN9" s="1">
        <v>42</v>
      </c>
      <c r="AO9" s="1">
        <v>42</v>
      </c>
      <c r="AP9" s="1">
        <v>28</v>
      </c>
      <c r="AQ9" s="1">
        <v>28</v>
      </c>
      <c r="AR9" s="1">
        <v>28</v>
      </c>
      <c r="AS9" s="1">
        <v>28</v>
      </c>
      <c r="AT9" s="1">
        <v>42</v>
      </c>
      <c r="AU9" s="1">
        <v>42</v>
      </c>
      <c r="AV9" s="1">
        <v>42</v>
      </c>
      <c r="AW9" s="1">
        <v>42</v>
      </c>
      <c r="AX9" s="1">
        <v>42</v>
      </c>
      <c r="AY9" s="1">
        <v>42</v>
      </c>
      <c r="AZ9" s="1">
        <v>50</v>
      </c>
      <c r="BA9" s="1">
        <v>42</v>
      </c>
      <c r="BB9" s="1">
        <v>28</v>
      </c>
      <c r="BC9" s="1">
        <v>28</v>
      </c>
      <c r="BD9" s="1">
        <v>28</v>
      </c>
      <c r="BE9" s="1">
        <v>28</v>
      </c>
      <c r="BF9" s="1">
        <v>42</v>
      </c>
      <c r="BG9" s="1">
        <v>42</v>
      </c>
      <c r="BH9" s="1">
        <v>42</v>
      </c>
      <c r="BI9" s="1">
        <v>42</v>
      </c>
      <c r="BJ9" s="1">
        <v>42</v>
      </c>
      <c r="BK9" s="1">
        <v>42</v>
      </c>
      <c r="BL9" s="1">
        <v>42</v>
      </c>
      <c r="BM9" s="1">
        <v>42</v>
      </c>
      <c r="BN9" s="1">
        <v>28</v>
      </c>
      <c r="BO9" s="1">
        <v>28</v>
      </c>
      <c r="BP9" s="1">
        <v>28</v>
      </c>
      <c r="BQ9" s="1">
        <v>28</v>
      </c>
      <c r="BR9" s="1">
        <v>42</v>
      </c>
      <c r="BS9" s="1">
        <v>42</v>
      </c>
      <c r="BT9" s="1">
        <v>42</v>
      </c>
      <c r="BU9" s="1">
        <v>42</v>
      </c>
      <c r="BV9" s="1">
        <v>42</v>
      </c>
      <c r="BW9" s="1">
        <v>42</v>
      </c>
    </row>
    <row r="10" spans="1:75">
      <c r="A10" s="4" t="s">
        <v>258</v>
      </c>
      <c r="B10" s="8" t="s">
        <v>587</v>
      </c>
      <c r="C10" s="8" t="s">
        <v>588</v>
      </c>
      <c r="D10" s="8" t="s">
        <v>589</v>
      </c>
      <c r="E10" s="8" t="s">
        <v>590</v>
      </c>
      <c r="F10" s="8" t="s">
        <v>591</v>
      </c>
      <c r="G10" s="8" t="s">
        <v>592</v>
      </c>
      <c r="H10" s="8" t="s">
        <v>593</v>
      </c>
      <c r="I10" s="8" t="s">
        <v>594</v>
      </c>
      <c r="J10" s="8" t="s">
        <v>595</v>
      </c>
      <c r="K10" s="8" t="s">
        <v>596</v>
      </c>
      <c r="L10" s="8" t="s">
        <v>597</v>
      </c>
      <c r="M10" s="8" t="s">
        <v>598</v>
      </c>
      <c r="N10" s="8" t="s">
        <v>599</v>
      </c>
      <c r="O10" s="8" t="s">
        <v>600</v>
      </c>
      <c r="P10" s="8" t="s">
        <v>601</v>
      </c>
      <c r="Q10" s="8" t="s">
        <v>602</v>
      </c>
      <c r="R10" s="8" t="s">
        <v>603</v>
      </c>
      <c r="S10" s="8" t="s">
        <v>604</v>
      </c>
      <c r="T10" s="8" t="s">
        <v>605</v>
      </c>
      <c r="U10" s="8" t="s">
        <v>606</v>
      </c>
      <c r="V10" s="8" t="s">
        <v>607</v>
      </c>
      <c r="W10" s="8" t="s">
        <v>608</v>
      </c>
      <c r="X10" s="8" t="s">
        <v>609</v>
      </c>
      <c r="Y10" s="8" t="s">
        <v>610</v>
      </c>
      <c r="Z10" s="8" t="s">
        <v>611</v>
      </c>
      <c r="AA10" s="8" t="s">
        <v>612</v>
      </c>
      <c r="AB10" s="8" t="s">
        <v>613</v>
      </c>
      <c r="AC10" s="8" t="s">
        <v>614</v>
      </c>
      <c r="AD10" s="8" t="s">
        <v>615</v>
      </c>
      <c r="AE10" s="8" t="s">
        <v>616</v>
      </c>
      <c r="AF10" s="8" t="s">
        <v>617</v>
      </c>
      <c r="AG10" s="8" t="s">
        <v>618</v>
      </c>
      <c r="AH10" s="8" t="s">
        <v>619</v>
      </c>
      <c r="AI10" s="8" t="s">
        <v>620</v>
      </c>
      <c r="AJ10" s="8" t="s">
        <v>621</v>
      </c>
      <c r="AK10" s="8" t="s">
        <v>622</v>
      </c>
      <c r="AL10" s="8" t="s">
        <v>623</v>
      </c>
      <c r="AM10" s="8" t="s">
        <v>624</v>
      </c>
      <c r="AN10" s="8" t="s">
        <v>625</v>
      </c>
      <c r="AO10" s="8" t="s">
        <v>626</v>
      </c>
      <c r="AP10" s="8" t="s">
        <v>627</v>
      </c>
      <c r="AQ10" s="8" t="s">
        <v>628</v>
      </c>
      <c r="AR10" s="8" t="s">
        <v>629</v>
      </c>
      <c r="AS10" s="8" t="s">
        <v>630</v>
      </c>
      <c r="AT10" s="8" t="s">
        <v>631</v>
      </c>
      <c r="AU10" s="8" t="s">
        <v>632</v>
      </c>
      <c r="AV10" s="8" t="s">
        <v>633</v>
      </c>
      <c r="AW10" s="8" t="s">
        <v>634</v>
      </c>
      <c r="AX10" s="8" t="s">
        <v>635</v>
      </c>
      <c r="AY10" s="8" t="s">
        <v>636</v>
      </c>
      <c r="AZ10" s="8" t="s">
        <v>637</v>
      </c>
      <c r="BA10" s="8" t="s">
        <v>638</v>
      </c>
      <c r="BB10" s="8" t="s">
        <v>639</v>
      </c>
      <c r="BC10" s="8" t="s">
        <v>640</v>
      </c>
      <c r="BD10" s="8" t="s">
        <v>641</v>
      </c>
      <c r="BE10" s="8" t="s">
        <v>642</v>
      </c>
      <c r="BF10" s="8" t="s">
        <v>643</v>
      </c>
      <c r="BG10" s="8" t="s">
        <v>644</v>
      </c>
      <c r="BH10" s="8" t="s">
        <v>645</v>
      </c>
      <c r="BI10" s="8" t="s">
        <v>646</v>
      </c>
      <c r="BJ10" s="8" t="s">
        <v>647</v>
      </c>
      <c r="BK10" s="8" t="s">
        <v>648</v>
      </c>
      <c r="BL10" s="8" t="s">
        <v>649</v>
      </c>
      <c r="BM10" s="8" t="s">
        <v>650</v>
      </c>
      <c r="BN10" s="8" t="s">
        <v>651</v>
      </c>
      <c r="BO10" s="8" t="s">
        <v>652</v>
      </c>
      <c r="BP10" s="8" t="s">
        <v>653</v>
      </c>
      <c r="BQ10" s="8" t="s">
        <v>654</v>
      </c>
      <c r="BR10" s="8" t="s">
        <v>655</v>
      </c>
      <c r="BS10" s="8" t="s">
        <v>656</v>
      </c>
      <c r="BT10" s="8" t="s">
        <v>657</v>
      </c>
      <c r="BU10" s="8" t="s">
        <v>658</v>
      </c>
      <c r="BV10" s="8" t="s">
        <v>659</v>
      </c>
      <c r="BW10" s="8" t="s">
        <v>660</v>
      </c>
    </row>
    <row r="11" spans="1:75">
      <c r="A11" s="4" t="s">
        <v>725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</row>
    <row r="12" spans="1:75">
      <c r="A12" s="10">
        <v>27334</v>
      </c>
    </row>
    <row r="13" spans="1:75">
      <c r="A13" s="10">
        <v>29037</v>
      </c>
    </row>
    <row r="14" spans="1:75">
      <c r="A14" s="10">
        <v>29403</v>
      </c>
    </row>
    <row r="15" spans="1:75">
      <c r="A15" s="10">
        <v>29738</v>
      </c>
    </row>
    <row r="16" spans="1:75">
      <c r="A16" s="10">
        <v>30133</v>
      </c>
      <c r="P16" s="9">
        <v>18.600000000000001</v>
      </c>
      <c r="AZ16" s="9">
        <v>33.4</v>
      </c>
    </row>
    <row r="17" spans="1:75">
      <c r="A17" s="10">
        <v>30498</v>
      </c>
      <c r="P17" s="9">
        <v>17.7</v>
      </c>
      <c r="AZ17" s="9">
        <v>29</v>
      </c>
    </row>
    <row r="18" spans="1:75">
      <c r="A18" s="10">
        <v>30864</v>
      </c>
      <c r="P18" s="9"/>
      <c r="AZ18" s="9"/>
    </row>
    <row r="19" spans="1:75">
      <c r="A19" s="10">
        <v>31229</v>
      </c>
      <c r="P19" s="9"/>
      <c r="AZ19" s="9"/>
    </row>
    <row r="20" spans="1:75">
      <c r="A20" s="4" t="s">
        <v>726</v>
      </c>
      <c r="P20" s="9"/>
      <c r="AZ20" s="9"/>
    </row>
    <row r="21" spans="1:75">
      <c r="A21" s="10">
        <v>31564</v>
      </c>
      <c r="P21" s="9"/>
      <c r="AZ21" s="9"/>
    </row>
    <row r="22" spans="1:75">
      <c r="A22" s="10">
        <v>31929</v>
      </c>
      <c r="P22" s="9"/>
      <c r="AZ22" s="9"/>
    </row>
    <row r="23" spans="1:75">
      <c r="A23" s="10">
        <v>32295</v>
      </c>
      <c r="P23" s="9">
        <v>18.5</v>
      </c>
      <c r="AZ23" s="9">
        <v>33.700000000000003</v>
      </c>
    </row>
    <row r="24" spans="1:75">
      <c r="A24" s="10">
        <v>32660</v>
      </c>
      <c r="P24" s="9">
        <v>14.5</v>
      </c>
      <c r="AZ24" s="9">
        <v>33.700000000000003</v>
      </c>
    </row>
    <row r="25" spans="1:75">
      <c r="A25" s="10">
        <v>33025</v>
      </c>
      <c r="P25" s="9">
        <v>16.100000000000001</v>
      </c>
      <c r="AZ25" s="9">
        <v>34.4</v>
      </c>
    </row>
    <row r="26" spans="1:75">
      <c r="A26" s="10">
        <v>33390</v>
      </c>
      <c r="P26" s="9">
        <v>16.100000000000001</v>
      </c>
      <c r="AZ26" s="9">
        <v>35.4</v>
      </c>
    </row>
    <row r="27" spans="1:75">
      <c r="A27" s="10">
        <v>33756</v>
      </c>
      <c r="P27" s="9">
        <v>17.8</v>
      </c>
      <c r="AZ27" s="9">
        <v>35.299999999999997</v>
      </c>
    </row>
    <row r="28" spans="1:75">
      <c r="A28" s="10">
        <v>34121</v>
      </c>
      <c r="P28" s="9">
        <v>15.2</v>
      </c>
      <c r="AZ28" s="9">
        <v>34.200000000000003</v>
      </c>
    </row>
    <row r="29" spans="1:75">
      <c r="A29" s="4" t="s">
        <v>670</v>
      </c>
      <c r="P29" s="9"/>
      <c r="AZ29" s="9"/>
    </row>
    <row r="30" spans="1:75">
      <c r="A30" s="10">
        <v>34486</v>
      </c>
      <c r="B30" s="9">
        <v>7</v>
      </c>
      <c r="C30" s="9">
        <v>3.3450000000000002</v>
      </c>
      <c r="D30" s="9">
        <v>19.789000000000001</v>
      </c>
      <c r="E30" s="9">
        <v>17.741</v>
      </c>
      <c r="J30" s="9">
        <v>35.173999999999999</v>
      </c>
      <c r="K30" s="9">
        <v>31.263999999999999</v>
      </c>
      <c r="L30" s="9">
        <v>11.461</v>
      </c>
      <c r="M30" s="9">
        <v>9.8810000000000002</v>
      </c>
      <c r="N30" s="9">
        <v>9.9209999999999994</v>
      </c>
      <c r="O30" s="9">
        <v>3.91</v>
      </c>
      <c r="P30" s="9">
        <v>15.624000000000001</v>
      </c>
      <c r="Q30" s="9">
        <v>13.926</v>
      </c>
      <c r="V30" s="9">
        <v>28.111000000000001</v>
      </c>
      <c r="W30" s="9">
        <v>24.994</v>
      </c>
      <c r="X30" s="9">
        <v>9.8239999999999998</v>
      </c>
      <c r="Y30" s="9">
        <v>8.0440000000000005</v>
      </c>
      <c r="Z30" s="9">
        <v>7.125</v>
      </c>
      <c r="AA30" s="9">
        <v>3.117</v>
      </c>
      <c r="AB30" s="9">
        <v>4.165</v>
      </c>
      <c r="AC30" s="9">
        <v>3.8149999999999999</v>
      </c>
      <c r="AH30" s="9">
        <v>7.0640000000000001</v>
      </c>
      <c r="AI30" s="9">
        <v>6.27</v>
      </c>
      <c r="AJ30" s="9">
        <v>1.637</v>
      </c>
      <c r="AK30" s="9">
        <v>1.837</v>
      </c>
      <c r="AL30" s="9">
        <v>2.7959999999999998</v>
      </c>
      <c r="AM30" s="9">
        <v>0.79300000000000004</v>
      </c>
      <c r="AN30" s="9">
        <v>44.207999999999998</v>
      </c>
      <c r="AO30" s="9">
        <v>36.682000000000002</v>
      </c>
      <c r="AT30" s="9">
        <v>84.716999999999999</v>
      </c>
      <c r="AU30" s="9">
        <v>66.665000000000006</v>
      </c>
      <c r="AV30" s="9">
        <v>23.959</v>
      </c>
      <c r="AW30" s="9">
        <v>20.885999999999999</v>
      </c>
      <c r="AX30" s="9">
        <v>21.82</v>
      </c>
      <c r="AY30" s="9">
        <v>18.052</v>
      </c>
      <c r="AZ30" s="9">
        <v>35.052</v>
      </c>
      <c r="BA30" s="9">
        <v>29.855</v>
      </c>
      <c r="BF30" s="9">
        <v>69.941000000000003</v>
      </c>
      <c r="BG30" s="9">
        <v>56.363</v>
      </c>
      <c r="BH30" s="9">
        <v>21.695</v>
      </c>
      <c r="BI30" s="9">
        <v>17.643000000000001</v>
      </c>
      <c r="BJ30" s="9">
        <v>17.024999999999999</v>
      </c>
      <c r="BK30" s="9">
        <v>13.577999999999999</v>
      </c>
      <c r="BL30" s="9">
        <v>9.1560000000000006</v>
      </c>
      <c r="BM30" s="9">
        <v>6.8280000000000003</v>
      </c>
      <c r="BR30" s="9">
        <v>14.776</v>
      </c>
      <c r="BS30" s="9">
        <v>10.302</v>
      </c>
      <c r="BT30" s="9">
        <v>2.2639999999999998</v>
      </c>
      <c r="BU30" s="9">
        <v>3.242</v>
      </c>
      <c r="BV30" s="9">
        <v>4.7960000000000003</v>
      </c>
      <c r="BW30" s="9">
        <v>4.4740000000000002</v>
      </c>
    </row>
    <row r="31" spans="1:75">
      <c r="A31" s="10">
        <v>34851</v>
      </c>
      <c r="B31" s="9">
        <v>7.5250000000000004</v>
      </c>
      <c r="C31" s="9">
        <v>3.613</v>
      </c>
      <c r="D31" s="9">
        <v>18.917000000000002</v>
      </c>
      <c r="E31" s="9">
        <v>16.498999999999999</v>
      </c>
      <c r="J31" s="9">
        <v>37.844000000000001</v>
      </c>
      <c r="K31" s="9">
        <v>31.692</v>
      </c>
      <c r="L31" s="9">
        <v>10.651999999999999</v>
      </c>
      <c r="M31" s="9">
        <v>11.205</v>
      </c>
      <c r="N31" s="9">
        <v>9.8350000000000009</v>
      </c>
      <c r="O31" s="9">
        <v>6.1520000000000001</v>
      </c>
      <c r="P31" s="9">
        <v>13.696</v>
      </c>
      <c r="Q31" s="9">
        <v>12.164999999999999</v>
      </c>
      <c r="V31" s="9">
        <v>28.175999999999998</v>
      </c>
      <c r="W31" s="9">
        <v>23.16</v>
      </c>
      <c r="X31" s="9">
        <v>7.9080000000000004</v>
      </c>
      <c r="Y31" s="9">
        <v>8.0210000000000008</v>
      </c>
      <c r="Z31" s="9">
        <v>7.2309999999999999</v>
      </c>
      <c r="AA31" s="9">
        <v>5.016</v>
      </c>
      <c r="AB31" s="9">
        <v>5.22</v>
      </c>
      <c r="AC31" s="9">
        <v>4.3339999999999996</v>
      </c>
      <c r="AH31" s="9">
        <v>9.6679999999999993</v>
      </c>
      <c r="AI31" s="9">
        <v>8.5329999999999995</v>
      </c>
      <c r="AJ31" s="9">
        <v>2.7440000000000002</v>
      </c>
      <c r="AK31" s="9">
        <v>3.1850000000000001</v>
      </c>
      <c r="AL31" s="9">
        <v>2.6040000000000001</v>
      </c>
      <c r="AM31" s="9">
        <v>1.135</v>
      </c>
      <c r="AN31" s="9">
        <v>44.478000000000002</v>
      </c>
      <c r="AO31" s="9">
        <v>36.554000000000002</v>
      </c>
      <c r="AT31" s="9">
        <v>86.602999999999994</v>
      </c>
      <c r="AU31" s="9">
        <v>68.53</v>
      </c>
      <c r="AV31" s="9">
        <v>22.027999999999999</v>
      </c>
      <c r="AW31" s="9">
        <v>24.231999999999999</v>
      </c>
      <c r="AX31" s="9">
        <v>22.27</v>
      </c>
      <c r="AY31" s="9">
        <v>18.071999999999999</v>
      </c>
      <c r="AZ31" s="9">
        <v>35.398000000000003</v>
      </c>
      <c r="BA31" s="9">
        <v>29.116</v>
      </c>
      <c r="BF31" s="9">
        <v>71.167000000000002</v>
      </c>
      <c r="BG31" s="9">
        <v>56.095999999999997</v>
      </c>
      <c r="BH31" s="9">
        <v>18.538</v>
      </c>
      <c r="BI31" s="9">
        <v>19.706</v>
      </c>
      <c r="BJ31" s="9">
        <v>17.852</v>
      </c>
      <c r="BK31" s="9">
        <v>15.071</v>
      </c>
      <c r="BL31" s="9">
        <v>9.0790000000000006</v>
      </c>
      <c r="BM31" s="9">
        <v>7.4379999999999997</v>
      </c>
      <c r="BR31" s="9">
        <v>15.435</v>
      </c>
      <c r="BS31" s="9">
        <v>12.433999999999999</v>
      </c>
      <c r="BT31" s="9">
        <v>3.49</v>
      </c>
      <c r="BU31" s="9">
        <v>4.5270000000000001</v>
      </c>
      <c r="BV31" s="9">
        <v>4.4169999999999998</v>
      </c>
      <c r="BW31" s="9">
        <v>3.0009999999999999</v>
      </c>
    </row>
    <row r="32" spans="1:75">
      <c r="A32" s="10">
        <v>35217</v>
      </c>
      <c r="B32" s="9">
        <v>7.8810000000000002</v>
      </c>
      <c r="C32" s="9">
        <v>4.0279999999999996</v>
      </c>
      <c r="D32" s="9">
        <v>21.082000000000001</v>
      </c>
      <c r="E32" s="9">
        <v>18.62</v>
      </c>
      <c r="J32" s="9">
        <v>40.844999999999999</v>
      </c>
      <c r="K32" s="9">
        <v>34.951999999999998</v>
      </c>
      <c r="L32" s="9">
        <v>11.683</v>
      </c>
      <c r="M32" s="9">
        <v>12.081</v>
      </c>
      <c r="N32" s="9">
        <v>11.188000000000001</v>
      </c>
      <c r="O32" s="9">
        <v>5.8929999999999998</v>
      </c>
      <c r="P32" s="9">
        <v>16.757000000000001</v>
      </c>
      <c r="Q32" s="9">
        <v>14.939</v>
      </c>
      <c r="V32" s="9">
        <v>33.505000000000003</v>
      </c>
      <c r="W32" s="9">
        <v>28.972000000000001</v>
      </c>
      <c r="X32" s="9">
        <v>9.9019999999999992</v>
      </c>
      <c r="Y32" s="9">
        <v>9.7460000000000004</v>
      </c>
      <c r="Z32" s="9">
        <v>9.3239999999999998</v>
      </c>
      <c r="AA32" s="9">
        <v>4.5330000000000004</v>
      </c>
      <c r="AB32" s="9">
        <v>4.3239999999999998</v>
      </c>
      <c r="AC32" s="9">
        <v>3.681</v>
      </c>
      <c r="AH32" s="9">
        <v>7.3410000000000002</v>
      </c>
      <c r="AI32" s="9">
        <v>5.98</v>
      </c>
      <c r="AJ32" s="9">
        <v>1.782</v>
      </c>
      <c r="AK32" s="9">
        <v>2.335</v>
      </c>
      <c r="AL32" s="9">
        <v>1.863</v>
      </c>
      <c r="AM32" s="9">
        <v>1.361</v>
      </c>
      <c r="AN32" s="9">
        <v>43.515999999999998</v>
      </c>
      <c r="AO32" s="9">
        <v>35.898000000000003</v>
      </c>
      <c r="AT32" s="9">
        <v>84.838999999999999</v>
      </c>
      <c r="AU32" s="9">
        <v>66.066999999999993</v>
      </c>
      <c r="AV32" s="9">
        <v>21.457000000000001</v>
      </c>
      <c r="AW32" s="9">
        <v>22.832999999999998</v>
      </c>
      <c r="AX32" s="9">
        <v>21.776</v>
      </c>
      <c r="AY32" s="9">
        <v>18.771999999999998</v>
      </c>
      <c r="AZ32" s="9">
        <v>35.459000000000003</v>
      </c>
      <c r="BA32" s="9">
        <v>29.597999999999999</v>
      </c>
      <c r="BF32" s="9">
        <v>70.792000000000002</v>
      </c>
      <c r="BG32" s="9">
        <v>55.576999999999998</v>
      </c>
      <c r="BH32" s="9">
        <v>18.867000000000001</v>
      </c>
      <c r="BI32" s="9">
        <v>18.641999999999999</v>
      </c>
      <c r="BJ32" s="9">
        <v>18.068000000000001</v>
      </c>
      <c r="BK32" s="9">
        <v>15.215</v>
      </c>
      <c r="BL32" s="9">
        <v>8.0559999999999992</v>
      </c>
      <c r="BM32" s="9">
        <v>6.2990000000000004</v>
      </c>
      <c r="BR32" s="9">
        <v>14.047000000000001</v>
      </c>
      <c r="BS32" s="9">
        <v>10.49</v>
      </c>
      <c r="BT32" s="9">
        <v>2.59</v>
      </c>
      <c r="BU32" s="9">
        <v>4.1909999999999998</v>
      </c>
      <c r="BV32" s="9">
        <v>3.7080000000000002</v>
      </c>
      <c r="BW32" s="9">
        <v>3.5569999999999999</v>
      </c>
    </row>
    <row r="33" spans="1:75">
      <c r="A33" s="10">
        <v>35582</v>
      </c>
      <c r="B33" s="9">
        <v>8.0559999999999992</v>
      </c>
      <c r="C33" s="9">
        <v>4.4029999999999996</v>
      </c>
      <c r="D33" s="9">
        <v>19.616</v>
      </c>
      <c r="E33" s="9">
        <v>17.748000000000001</v>
      </c>
      <c r="J33" s="9">
        <v>38.185000000000002</v>
      </c>
      <c r="K33" s="9">
        <v>32.610999999999997</v>
      </c>
      <c r="L33" s="9">
        <v>12.598000000000001</v>
      </c>
      <c r="M33" s="9">
        <v>10.811</v>
      </c>
      <c r="N33" s="9">
        <v>9.202</v>
      </c>
      <c r="O33" s="9">
        <v>5.5750000000000002</v>
      </c>
      <c r="P33" s="9">
        <v>15.875</v>
      </c>
      <c r="Q33" s="9">
        <v>14.82</v>
      </c>
      <c r="V33" s="9">
        <v>32.234999999999999</v>
      </c>
      <c r="W33" s="9">
        <v>27.725000000000001</v>
      </c>
      <c r="X33" s="9">
        <v>10.936999999999999</v>
      </c>
      <c r="Y33" s="9">
        <v>9.14</v>
      </c>
      <c r="Z33" s="9">
        <v>7.649</v>
      </c>
      <c r="AA33" s="9">
        <v>4.51</v>
      </c>
      <c r="AB33" s="9">
        <v>3.7410000000000001</v>
      </c>
      <c r="AC33" s="9">
        <v>2.9289999999999998</v>
      </c>
      <c r="AH33" s="9">
        <v>5.95</v>
      </c>
      <c r="AI33" s="9">
        <v>4.8860000000000001</v>
      </c>
      <c r="AJ33" s="9">
        <v>1.661</v>
      </c>
      <c r="AK33" s="9">
        <v>1.671</v>
      </c>
      <c r="AL33" s="9">
        <v>1.5529999999999999</v>
      </c>
      <c r="AM33" s="9">
        <v>1.0649999999999999</v>
      </c>
      <c r="AN33" s="9">
        <v>43.94</v>
      </c>
      <c r="AO33" s="9">
        <v>36.47</v>
      </c>
      <c r="AT33" s="9">
        <v>84.043999999999997</v>
      </c>
      <c r="AU33" s="9">
        <v>65.423000000000002</v>
      </c>
      <c r="AV33" s="9">
        <v>22.646999999999998</v>
      </c>
      <c r="AW33" s="9">
        <v>21.135000000000002</v>
      </c>
      <c r="AX33" s="9">
        <v>21.640999999999998</v>
      </c>
      <c r="AY33" s="9">
        <v>18.622</v>
      </c>
      <c r="AZ33" s="9">
        <v>34.203000000000003</v>
      </c>
      <c r="BA33" s="9">
        <v>28.817</v>
      </c>
      <c r="BF33" s="9">
        <v>67.787000000000006</v>
      </c>
      <c r="BG33" s="9">
        <v>52.944000000000003</v>
      </c>
      <c r="BH33" s="9">
        <v>19.425000000000001</v>
      </c>
      <c r="BI33" s="9">
        <v>16.864000000000001</v>
      </c>
      <c r="BJ33" s="9">
        <v>16.654</v>
      </c>
      <c r="BK33" s="9">
        <v>14.843999999999999</v>
      </c>
      <c r="BL33" s="9">
        <v>9.7360000000000007</v>
      </c>
      <c r="BM33" s="9">
        <v>7.6529999999999996</v>
      </c>
      <c r="BR33" s="9">
        <v>16.257000000000001</v>
      </c>
      <c r="BS33" s="9">
        <v>12.478999999999999</v>
      </c>
      <c r="BT33" s="9">
        <v>3.222</v>
      </c>
      <c r="BU33" s="9">
        <v>4.2709999999999999</v>
      </c>
      <c r="BV33" s="9">
        <v>4.9859999999999998</v>
      </c>
      <c r="BW33" s="9">
        <v>3.778</v>
      </c>
    </row>
    <row r="34" spans="1:75">
      <c r="A34" s="10">
        <v>35947</v>
      </c>
      <c r="B34" s="9">
        <v>8.0719999999999992</v>
      </c>
      <c r="C34" s="9">
        <v>4.3780000000000001</v>
      </c>
      <c r="D34" s="9">
        <v>19.588000000000001</v>
      </c>
      <c r="E34" s="9">
        <v>17.285</v>
      </c>
      <c r="J34" s="9">
        <v>38.524000000000001</v>
      </c>
      <c r="K34" s="9">
        <v>34.247999999999998</v>
      </c>
      <c r="L34" s="9">
        <v>12.05</v>
      </c>
      <c r="M34" s="9">
        <v>12.866</v>
      </c>
      <c r="N34" s="9">
        <v>9.3320000000000007</v>
      </c>
      <c r="O34" s="9">
        <v>4.2750000000000004</v>
      </c>
      <c r="P34" s="9">
        <v>16.254000000000001</v>
      </c>
      <c r="Q34" s="9">
        <v>14.494</v>
      </c>
      <c r="V34" s="9">
        <v>33.246000000000002</v>
      </c>
      <c r="W34" s="9">
        <v>29.832000000000001</v>
      </c>
      <c r="X34" s="9">
        <v>10.372999999999999</v>
      </c>
      <c r="Y34" s="9">
        <v>11.385</v>
      </c>
      <c r="Z34" s="9">
        <v>8.0749999999999993</v>
      </c>
      <c r="AA34" s="9">
        <v>3.4129999999999998</v>
      </c>
      <c r="AB34" s="9">
        <v>3.335</v>
      </c>
      <c r="AC34" s="9">
        <v>2.7909999999999999</v>
      </c>
      <c r="AH34" s="9">
        <v>5.2779999999999996</v>
      </c>
      <c r="AI34" s="9">
        <v>4.4160000000000004</v>
      </c>
      <c r="AJ34" s="9">
        <v>1.677</v>
      </c>
      <c r="AK34" s="9">
        <v>1.4810000000000001</v>
      </c>
      <c r="AL34" s="9">
        <v>1.2569999999999999</v>
      </c>
      <c r="AM34" s="9">
        <v>0.86199999999999999</v>
      </c>
      <c r="AN34" s="9">
        <v>41.295999999999999</v>
      </c>
      <c r="AO34" s="9">
        <v>32.944000000000003</v>
      </c>
      <c r="AT34" s="9">
        <v>77.009</v>
      </c>
      <c r="AU34" s="9">
        <v>59.334000000000003</v>
      </c>
      <c r="AV34" s="9">
        <v>18.038</v>
      </c>
      <c r="AW34" s="9">
        <v>22.355</v>
      </c>
      <c r="AX34" s="9">
        <v>18.940000000000001</v>
      </c>
      <c r="AY34" s="9">
        <v>17.675000000000001</v>
      </c>
      <c r="AZ34" s="9">
        <v>33.090000000000003</v>
      </c>
      <c r="BA34" s="9">
        <v>26.651</v>
      </c>
      <c r="BF34" s="9">
        <v>63.594999999999999</v>
      </c>
      <c r="BG34" s="9">
        <v>49.255000000000003</v>
      </c>
      <c r="BH34" s="9">
        <v>16.001999999999999</v>
      </c>
      <c r="BI34" s="9">
        <v>17.442</v>
      </c>
      <c r="BJ34" s="9">
        <v>15.81</v>
      </c>
      <c r="BK34" s="9">
        <v>14.34</v>
      </c>
      <c r="BL34" s="9">
        <v>8.2070000000000007</v>
      </c>
      <c r="BM34" s="9">
        <v>6.2930000000000001</v>
      </c>
      <c r="BR34" s="9">
        <v>13.414</v>
      </c>
      <c r="BS34" s="9">
        <v>10.079000000000001</v>
      </c>
      <c r="BT34" s="9">
        <v>2.036</v>
      </c>
      <c r="BU34" s="9">
        <v>4.9139999999999997</v>
      </c>
      <c r="BV34" s="9">
        <v>3.13</v>
      </c>
      <c r="BW34" s="9">
        <v>3.335</v>
      </c>
    </row>
    <row r="35" spans="1:75">
      <c r="A35" s="10">
        <v>36312</v>
      </c>
      <c r="B35" s="9">
        <v>7.92</v>
      </c>
      <c r="C35" s="9">
        <v>5.3029999999999999</v>
      </c>
      <c r="D35" s="9">
        <v>22.016999999999999</v>
      </c>
      <c r="E35" s="9">
        <v>19.658000000000001</v>
      </c>
      <c r="J35" s="9">
        <v>42.921999999999997</v>
      </c>
      <c r="K35" s="9">
        <v>36.985999999999997</v>
      </c>
      <c r="L35" s="9">
        <v>11.053000000000001</v>
      </c>
      <c r="M35" s="9">
        <v>13.425000000000001</v>
      </c>
      <c r="N35" s="9">
        <v>12.507999999999999</v>
      </c>
      <c r="O35" s="9">
        <v>5.9359999999999999</v>
      </c>
      <c r="P35" s="9">
        <v>16.443000000000001</v>
      </c>
      <c r="Q35" s="9">
        <v>14.396000000000001</v>
      </c>
      <c r="V35" s="9">
        <v>33.363</v>
      </c>
      <c r="W35" s="9">
        <v>28.16</v>
      </c>
      <c r="X35" s="9">
        <v>8.016</v>
      </c>
      <c r="Y35" s="9">
        <v>10.494</v>
      </c>
      <c r="Z35" s="9">
        <v>9.65</v>
      </c>
      <c r="AA35" s="9">
        <v>5.202</v>
      </c>
      <c r="AB35" s="9">
        <v>5.5739999999999998</v>
      </c>
      <c r="AC35" s="9">
        <v>5.2610000000000001</v>
      </c>
      <c r="AH35" s="9">
        <v>9.5589999999999993</v>
      </c>
      <c r="AI35" s="9">
        <v>8.8260000000000005</v>
      </c>
      <c r="AJ35" s="9">
        <v>3.0369999999999999</v>
      </c>
      <c r="AK35" s="9">
        <v>2.931</v>
      </c>
      <c r="AL35" s="9">
        <v>2.8580000000000001</v>
      </c>
      <c r="AM35" s="9">
        <v>0.73299999999999998</v>
      </c>
      <c r="AN35" s="9">
        <v>42.250999999999998</v>
      </c>
      <c r="AO35" s="9">
        <v>34.353999999999999</v>
      </c>
      <c r="AT35" s="9">
        <v>82.213999999999999</v>
      </c>
      <c r="AU35" s="9">
        <v>63.872999999999998</v>
      </c>
      <c r="AV35" s="9">
        <v>21.295000000000002</v>
      </c>
      <c r="AW35" s="9">
        <v>21.372</v>
      </c>
      <c r="AX35" s="9">
        <v>21.206</v>
      </c>
      <c r="AY35" s="9">
        <v>18.341000000000001</v>
      </c>
      <c r="AZ35" s="9">
        <v>33.880000000000003</v>
      </c>
      <c r="BA35" s="9">
        <v>28.077999999999999</v>
      </c>
      <c r="BF35" s="9">
        <v>67.572999999999993</v>
      </c>
      <c r="BG35" s="9">
        <v>53.131999999999998</v>
      </c>
      <c r="BH35" s="9">
        <v>18.908000000000001</v>
      </c>
      <c r="BI35" s="9">
        <v>17.158000000000001</v>
      </c>
      <c r="BJ35" s="9">
        <v>17.065999999999999</v>
      </c>
      <c r="BK35" s="9">
        <v>14.441000000000001</v>
      </c>
      <c r="BL35" s="9">
        <v>8.3710000000000004</v>
      </c>
      <c r="BM35" s="9">
        <v>6.2759999999999998</v>
      </c>
      <c r="BR35" s="9">
        <v>14.641</v>
      </c>
      <c r="BS35" s="9">
        <v>10.741</v>
      </c>
      <c r="BT35" s="9">
        <v>2.387</v>
      </c>
      <c r="BU35" s="9">
        <v>4.2140000000000004</v>
      </c>
      <c r="BV35" s="9">
        <v>4.1399999999999997</v>
      </c>
      <c r="BW35" s="9">
        <v>3.9</v>
      </c>
    </row>
    <row r="36" spans="1:75">
      <c r="A36" s="10">
        <v>36678</v>
      </c>
      <c r="B36" s="9">
        <v>7.8150000000000004</v>
      </c>
      <c r="C36" s="9">
        <v>4.7430000000000003</v>
      </c>
      <c r="D36" s="9">
        <v>20.588000000000001</v>
      </c>
      <c r="E36" s="9">
        <v>19.114000000000001</v>
      </c>
      <c r="J36" s="9">
        <v>40.915999999999997</v>
      </c>
      <c r="K36" s="9">
        <v>36.43</v>
      </c>
      <c r="L36" s="9">
        <v>11.105</v>
      </c>
      <c r="M36" s="9">
        <v>12.579000000000001</v>
      </c>
      <c r="N36" s="9">
        <v>12.746</v>
      </c>
      <c r="O36" s="9">
        <v>4.4850000000000003</v>
      </c>
      <c r="P36" s="9">
        <v>15.286</v>
      </c>
      <c r="Q36" s="9">
        <v>14.585000000000001</v>
      </c>
      <c r="V36" s="9">
        <v>31.600999999999999</v>
      </c>
      <c r="W36" s="9">
        <v>28.669</v>
      </c>
      <c r="X36" s="9">
        <v>8.7750000000000004</v>
      </c>
      <c r="Y36" s="9">
        <v>9.85</v>
      </c>
      <c r="Z36" s="9">
        <v>10.042999999999999</v>
      </c>
      <c r="AA36" s="9">
        <v>2.9319999999999999</v>
      </c>
      <c r="AB36" s="9">
        <v>5.3019999999999996</v>
      </c>
      <c r="AC36" s="9">
        <v>4.5279999999999996</v>
      </c>
      <c r="AH36" s="9">
        <v>9.3149999999999995</v>
      </c>
      <c r="AI36" s="9">
        <v>7.7619999999999996</v>
      </c>
      <c r="AJ36" s="9">
        <v>2.33</v>
      </c>
      <c r="AK36" s="9">
        <v>2.7290000000000001</v>
      </c>
      <c r="AL36" s="9">
        <v>2.7029999999999998</v>
      </c>
      <c r="AM36" s="9">
        <v>1.5529999999999999</v>
      </c>
      <c r="AN36" s="9">
        <v>42.427999999999997</v>
      </c>
      <c r="AO36" s="9">
        <v>34.185000000000002</v>
      </c>
      <c r="AT36" s="9">
        <v>78.906999999999996</v>
      </c>
      <c r="AU36" s="9">
        <v>60.725000000000001</v>
      </c>
      <c r="AV36" s="9">
        <v>19.713999999999999</v>
      </c>
      <c r="AW36" s="9">
        <v>22.731999999999999</v>
      </c>
      <c r="AX36" s="9">
        <v>18.277999999999999</v>
      </c>
      <c r="AY36" s="9">
        <v>18.183</v>
      </c>
      <c r="AZ36" s="9">
        <v>31.228000000000002</v>
      </c>
      <c r="BA36" s="9">
        <v>25.454000000000001</v>
      </c>
      <c r="BF36" s="9">
        <v>59.508000000000003</v>
      </c>
      <c r="BG36" s="9">
        <v>46.136000000000003</v>
      </c>
      <c r="BH36" s="9">
        <v>16.158999999999999</v>
      </c>
      <c r="BI36" s="9">
        <v>16.948</v>
      </c>
      <c r="BJ36" s="9">
        <v>13.028</v>
      </c>
      <c r="BK36" s="9">
        <v>13.372</v>
      </c>
      <c r="BL36" s="9">
        <v>11.2</v>
      </c>
      <c r="BM36" s="9">
        <v>8.7319999999999993</v>
      </c>
      <c r="BR36" s="9">
        <v>19.399000000000001</v>
      </c>
      <c r="BS36" s="9">
        <v>14.589</v>
      </c>
      <c r="BT36" s="9">
        <v>3.5550000000000002</v>
      </c>
      <c r="BU36" s="9">
        <v>5.7839999999999998</v>
      </c>
      <c r="BV36" s="9">
        <v>5.2510000000000003</v>
      </c>
      <c r="BW36" s="9">
        <v>4.8099999999999996</v>
      </c>
    </row>
    <row r="37" spans="1:75">
      <c r="A37" s="10">
        <v>37043</v>
      </c>
      <c r="B37" s="9">
        <v>8.7520000000000007</v>
      </c>
      <c r="C37" s="9">
        <v>5.4569999999999999</v>
      </c>
      <c r="D37" s="9">
        <v>21.181000000000001</v>
      </c>
      <c r="E37" s="9">
        <v>18.260999999999999</v>
      </c>
      <c r="J37" s="9">
        <v>38.927999999999997</v>
      </c>
      <c r="K37" s="9">
        <v>33.137999999999998</v>
      </c>
      <c r="L37" s="9">
        <v>10.73</v>
      </c>
      <c r="M37" s="9">
        <v>11.679</v>
      </c>
      <c r="N37" s="9">
        <v>10.728999999999999</v>
      </c>
      <c r="O37" s="9">
        <v>5.7889999999999997</v>
      </c>
      <c r="P37" s="9">
        <v>16.422999999999998</v>
      </c>
      <c r="Q37" s="9">
        <v>14.058</v>
      </c>
      <c r="V37" s="9">
        <v>30.986000000000001</v>
      </c>
      <c r="W37" s="9">
        <v>26.271000000000001</v>
      </c>
      <c r="X37" s="9">
        <v>8.4890000000000008</v>
      </c>
      <c r="Y37" s="9">
        <v>9.2430000000000003</v>
      </c>
      <c r="Z37" s="9">
        <v>8.5389999999999997</v>
      </c>
      <c r="AA37" s="9">
        <v>4.7149999999999999</v>
      </c>
      <c r="AB37" s="9">
        <v>4.758</v>
      </c>
      <c r="AC37" s="9">
        <v>4.2030000000000003</v>
      </c>
      <c r="AH37" s="9">
        <v>7.9409999999999998</v>
      </c>
      <c r="AI37" s="9">
        <v>6.867</v>
      </c>
      <c r="AJ37" s="9">
        <v>2.2410000000000001</v>
      </c>
      <c r="AK37" s="9">
        <v>2.4350000000000001</v>
      </c>
      <c r="AL37" s="9">
        <v>2.19</v>
      </c>
      <c r="AM37" s="9">
        <v>1.0740000000000001</v>
      </c>
      <c r="AN37" s="9">
        <v>44.094000000000001</v>
      </c>
      <c r="AO37" s="9">
        <v>35.749000000000002</v>
      </c>
      <c r="AT37" s="9">
        <v>82.322000000000003</v>
      </c>
      <c r="AU37" s="9">
        <v>63.264000000000003</v>
      </c>
      <c r="AV37" s="9">
        <v>22.228000000000002</v>
      </c>
      <c r="AW37" s="9">
        <v>20.234999999999999</v>
      </c>
      <c r="AX37" s="9">
        <v>20.802</v>
      </c>
      <c r="AY37" s="9">
        <v>19.056999999999999</v>
      </c>
      <c r="AZ37" s="9">
        <v>33.009</v>
      </c>
      <c r="BA37" s="9">
        <v>27.329000000000001</v>
      </c>
      <c r="BF37" s="9">
        <v>64.263999999999996</v>
      </c>
      <c r="BG37" s="9">
        <v>49.856000000000002</v>
      </c>
      <c r="BH37" s="9">
        <v>18.335000000000001</v>
      </c>
      <c r="BI37" s="9">
        <v>16.032</v>
      </c>
      <c r="BJ37" s="9">
        <v>15.489000000000001</v>
      </c>
      <c r="BK37" s="9">
        <v>14.407999999999999</v>
      </c>
      <c r="BL37" s="9">
        <v>11.085000000000001</v>
      </c>
      <c r="BM37" s="9">
        <v>8.42</v>
      </c>
      <c r="BR37" s="9">
        <v>18.058</v>
      </c>
      <c r="BS37" s="9">
        <v>13.407999999999999</v>
      </c>
      <c r="BT37" s="9">
        <v>3.8929999999999998</v>
      </c>
      <c r="BU37" s="9">
        <v>4.2030000000000003</v>
      </c>
      <c r="BV37" s="9">
        <v>5.3120000000000003</v>
      </c>
      <c r="BW37" s="9">
        <v>4.6500000000000004</v>
      </c>
    </row>
    <row r="38" spans="1:75">
      <c r="A38" s="10">
        <v>37408</v>
      </c>
      <c r="B38" s="9">
        <v>7.34</v>
      </c>
      <c r="C38" s="9">
        <v>3.996</v>
      </c>
      <c r="D38" s="9">
        <v>22.600999999999999</v>
      </c>
      <c r="E38" s="9">
        <v>20.192</v>
      </c>
      <c r="J38" s="9">
        <v>47.293999999999997</v>
      </c>
      <c r="K38" s="9">
        <v>41.116999999999997</v>
      </c>
      <c r="L38" s="9">
        <v>13.24</v>
      </c>
      <c r="M38" s="9">
        <v>13.005000000000001</v>
      </c>
      <c r="N38" s="9">
        <v>14.872</v>
      </c>
      <c r="O38" s="9">
        <v>6.1769999999999996</v>
      </c>
      <c r="P38" s="9">
        <v>16.713000000000001</v>
      </c>
      <c r="Q38" s="9">
        <v>15.513</v>
      </c>
      <c r="V38" s="9">
        <v>35.667999999999999</v>
      </c>
      <c r="W38" s="9">
        <v>31.335000000000001</v>
      </c>
      <c r="X38" s="9">
        <v>10.827</v>
      </c>
      <c r="Y38" s="9">
        <v>9.4030000000000005</v>
      </c>
      <c r="Z38" s="9">
        <v>11.105</v>
      </c>
      <c r="AA38" s="9">
        <v>4.3330000000000002</v>
      </c>
      <c r="AB38" s="9">
        <v>5.8890000000000002</v>
      </c>
      <c r="AC38" s="9">
        <v>4.6790000000000003</v>
      </c>
      <c r="AH38" s="9">
        <v>11.625999999999999</v>
      </c>
      <c r="AI38" s="9">
        <v>9.782</v>
      </c>
      <c r="AJ38" s="9">
        <v>2.4129999999999998</v>
      </c>
      <c r="AK38" s="9">
        <v>3.6030000000000002</v>
      </c>
      <c r="AL38" s="9">
        <v>3.766</v>
      </c>
      <c r="AM38" s="9">
        <v>1.8440000000000001</v>
      </c>
      <c r="AN38" s="9">
        <v>44.343000000000004</v>
      </c>
      <c r="AO38" s="9">
        <v>35.44</v>
      </c>
      <c r="AT38" s="9">
        <v>84.558999999999997</v>
      </c>
      <c r="AU38" s="9">
        <v>64.191000000000003</v>
      </c>
      <c r="AV38" s="9">
        <v>17.920999999999999</v>
      </c>
      <c r="AW38" s="9">
        <v>23.34</v>
      </c>
      <c r="AX38" s="9">
        <v>22.93</v>
      </c>
      <c r="AY38" s="9">
        <v>20.367999999999999</v>
      </c>
      <c r="AZ38" s="9">
        <v>35.323999999999998</v>
      </c>
      <c r="BA38" s="9">
        <v>28.481999999999999</v>
      </c>
      <c r="BF38" s="9">
        <v>69.103999999999999</v>
      </c>
      <c r="BG38" s="9">
        <v>52.305999999999997</v>
      </c>
      <c r="BH38" s="9">
        <v>15.468999999999999</v>
      </c>
      <c r="BI38" s="9">
        <v>19.300999999999998</v>
      </c>
      <c r="BJ38" s="9">
        <v>17.536000000000001</v>
      </c>
      <c r="BK38" s="9">
        <v>16.797999999999998</v>
      </c>
      <c r="BL38" s="9">
        <v>9.0190000000000001</v>
      </c>
      <c r="BM38" s="9">
        <v>6.9580000000000002</v>
      </c>
      <c r="BR38" s="9">
        <v>15.455</v>
      </c>
      <c r="BS38" s="9">
        <v>11.884</v>
      </c>
      <c r="BT38" s="9">
        <v>2.452</v>
      </c>
      <c r="BU38" s="9">
        <v>4.0389999999999997</v>
      </c>
      <c r="BV38" s="9">
        <v>5.3940000000000001</v>
      </c>
      <c r="BW38" s="9">
        <v>3.5710000000000002</v>
      </c>
    </row>
    <row r="39" spans="1:75">
      <c r="A39" s="10">
        <v>37773</v>
      </c>
      <c r="B39" s="9">
        <v>8.9580000000000002</v>
      </c>
      <c r="C39" s="9">
        <v>5.9960000000000004</v>
      </c>
      <c r="D39" s="9">
        <v>20.381</v>
      </c>
      <c r="E39" s="9">
        <v>18.347999999999999</v>
      </c>
      <c r="J39" s="9">
        <v>40.9</v>
      </c>
      <c r="K39" s="9">
        <v>35.381</v>
      </c>
      <c r="L39" s="9">
        <v>10.63</v>
      </c>
      <c r="M39" s="9">
        <v>12.202999999999999</v>
      </c>
      <c r="N39" s="9">
        <v>12.548</v>
      </c>
      <c r="O39" s="9">
        <v>5.5190000000000001</v>
      </c>
      <c r="P39" s="9">
        <v>15.093999999999999</v>
      </c>
      <c r="Q39" s="9">
        <v>13.935</v>
      </c>
      <c r="V39" s="9">
        <v>31.338000000000001</v>
      </c>
      <c r="W39" s="9">
        <v>27.507000000000001</v>
      </c>
      <c r="X39" s="9">
        <v>8.9269999999999996</v>
      </c>
      <c r="Y39" s="9">
        <v>9.34</v>
      </c>
      <c r="Z39" s="9">
        <v>9.24</v>
      </c>
      <c r="AA39" s="9">
        <v>3.831</v>
      </c>
      <c r="AB39" s="9">
        <v>5.2869999999999999</v>
      </c>
      <c r="AC39" s="9">
        <v>4.4130000000000003</v>
      </c>
      <c r="AH39" s="9">
        <v>9.5619999999999994</v>
      </c>
      <c r="AI39" s="9">
        <v>7.8730000000000002</v>
      </c>
      <c r="AJ39" s="9">
        <v>1.702</v>
      </c>
      <c r="AK39" s="9">
        <v>2.863</v>
      </c>
      <c r="AL39" s="9">
        <v>3.3079999999999998</v>
      </c>
      <c r="AM39" s="9">
        <v>1.6879999999999999</v>
      </c>
      <c r="AN39" s="9">
        <v>43.588999999999999</v>
      </c>
      <c r="AO39" s="9">
        <v>35.856000000000002</v>
      </c>
      <c r="AT39" s="9">
        <v>83.006</v>
      </c>
      <c r="AU39" s="9">
        <v>64.731999999999999</v>
      </c>
      <c r="AV39" s="9">
        <v>18.178999999999998</v>
      </c>
      <c r="AW39" s="9">
        <v>22.419</v>
      </c>
      <c r="AX39" s="9">
        <v>24.134</v>
      </c>
      <c r="AY39" s="9">
        <v>18.274000000000001</v>
      </c>
      <c r="AZ39" s="9">
        <v>32.408000000000001</v>
      </c>
      <c r="BA39" s="9">
        <v>27.606000000000002</v>
      </c>
      <c r="BF39" s="9">
        <v>63.710999999999999</v>
      </c>
      <c r="BG39" s="9">
        <v>50.457000000000001</v>
      </c>
      <c r="BH39" s="9">
        <v>15.086</v>
      </c>
      <c r="BI39" s="9">
        <v>16.773</v>
      </c>
      <c r="BJ39" s="9">
        <v>18.597999999999999</v>
      </c>
      <c r="BK39" s="9">
        <v>13.254</v>
      </c>
      <c r="BL39" s="9">
        <v>11.180999999999999</v>
      </c>
      <c r="BM39" s="9">
        <v>8.25</v>
      </c>
      <c r="BR39" s="9">
        <v>19.295000000000002</v>
      </c>
      <c r="BS39" s="9">
        <v>14.275</v>
      </c>
      <c r="BT39" s="9">
        <v>3.093</v>
      </c>
      <c r="BU39" s="9">
        <v>5.6459999999999999</v>
      </c>
      <c r="BV39" s="9">
        <v>5.5359999999999996</v>
      </c>
      <c r="BW39" s="9">
        <v>5.0199999999999996</v>
      </c>
    </row>
    <row r="40" spans="1:75">
      <c r="A40" s="10">
        <v>38139</v>
      </c>
      <c r="B40" s="9">
        <v>8.2710000000000008</v>
      </c>
      <c r="C40" s="9">
        <v>3.9049999999999998</v>
      </c>
      <c r="D40" s="9">
        <v>20.721</v>
      </c>
      <c r="E40" s="9">
        <v>18.372</v>
      </c>
      <c r="J40" s="9">
        <v>35.826999999999998</v>
      </c>
      <c r="K40" s="9">
        <v>31.448</v>
      </c>
      <c r="L40" s="9">
        <v>10.785</v>
      </c>
      <c r="M40" s="9">
        <v>9.66</v>
      </c>
      <c r="N40" s="9">
        <v>11.003</v>
      </c>
      <c r="O40" s="9">
        <v>4.3789999999999996</v>
      </c>
      <c r="P40" s="9">
        <v>13.869</v>
      </c>
      <c r="Q40" s="9">
        <v>12.647</v>
      </c>
      <c r="V40" s="9">
        <v>24.009</v>
      </c>
      <c r="W40" s="9">
        <v>21.407</v>
      </c>
      <c r="X40" s="9">
        <v>8.08</v>
      </c>
      <c r="Y40" s="9">
        <v>5.9820000000000002</v>
      </c>
      <c r="Z40" s="9">
        <v>7.3460000000000001</v>
      </c>
      <c r="AA40" s="9">
        <v>2.6019999999999999</v>
      </c>
      <c r="AB40" s="9">
        <v>6.8529999999999998</v>
      </c>
      <c r="AC40" s="9">
        <v>5.7249999999999996</v>
      </c>
      <c r="AH40" s="9">
        <v>11.818</v>
      </c>
      <c r="AI40" s="9">
        <v>10.042</v>
      </c>
      <c r="AJ40" s="9">
        <v>2.706</v>
      </c>
      <c r="AK40" s="9">
        <v>3.6789999999999998</v>
      </c>
      <c r="AL40" s="9">
        <v>3.657</v>
      </c>
      <c r="AM40" s="9">
        <v>1.7769999999999999</v>
      </c>
      <c r="AN40" s="9">
        <v>42.625999999999998</v>
      </c>
      <c r="AO40" s="9">
        <v>33.520000000000003</v>
      </c>
      <c r="AT40" s="9">
        <v>80.373000000000005</v>
      </c>
      <c r="AU40" s="9">
        <v>60.387999999999998</v>
      </c>
      <c r="AV40" s="9">
        <v>18.635999999999999</v>
      </c>
      <c r="AW40" s="9">
        <v>19.631</v>
      </c>
      <c r="AX40" s="9">
        <v>22.120999999999999</v>
      </c>
      <c r="AY40" s="9">
        <v>19.984999999999999</v>
      </c>
      <c r="AZ40" s="9">
        <v>31.251999999999999</v>
      </c>
      <c r="BA40" s="9">
        <v>25.51</v>
      </c>
      <c r="BF40" s="9">
        <v>60.948999999999998</v>
      </c>
      <c r="BG40" s="9">
        <v>47.098999999999997</v>
      </c>
      <c r="BH40" s="9">
        <v>16.192</v>
      </c>
      <c r="BI40" s="9">
        <v>14.997999999999999</v>
      </c>
      <c r="BJ40" s="9">
        <v>15.909000000000001</v>
      </c>
      <c r="BK40" s="9">
        <v>13.85</v>
      </c>
      <c r="BL40" s="9">
        <v>11.374000000000001</v>
      </c>
      <c r="BM40" s="9">
        <v>8.01</v>
      </c>
      <c r="BR40" s="9">
        <v>19.423999999999999</v>
      </c>
      <c r="BS40" s="9">
        <v>13.289</v>
      </c>
      <c r="BT40" s="9">
        <v>2.444</v>
      </c>
      <c r="BU40" s="9">
        <v>4.633</v>
      </c>
      <c r="BV40" s="9">
        <v>6.2119999999999997</v>
      </c>
      <c r="BW40" s="9">
        <v>6.1349999999999998</v>
      </c>
    </row>
    <row r="41" spans="1:75">
      <c r="A41" s="10">
        <v>38504</v>
      </c>
      <c r="B41" s="9">
        <v>8.2010000000000005</v>
      </c>
      <c r="C41" s="9">
        <v>5.2450000000000001</v>
      </c>
      <c r="D41" s="9">
        <v>20.042999999999999</v>
      </c>
      <c r="E41" s="9">
        <v>19.248999999999999</v>
      </c>
      <c r="J41" s="9">
        <v>38.911000000000001</v>
      </c>
      <c r="K41" s="9">
        <v>33.871000000000002</v>
      </c>
      <c r="L41" s="9">
        <v>11.08</v>
      </c>
      <c r="M41" s="9">
        <v>11.263</v>
      </c>
      <c r="N41" s="9">
        <v>11.529</v>
      </c>
      <c r="O41" s="9">
        <v>5.04</v>
      </c>
      <c r="P41" s="9">
        <v>14.65</v>
      </c>
      <c r="Q41" s="9">
        <v>14.071999999999999</v>
      </c>
      <c r="V41" s="9">
        <v>28.533000000000001</v>
      </c>
      <c r="W41" s="9">
        <v>25.369</v>
      </c>
      <c r="X41" s="9">
        <v>9.1869999999999994</v>
      </c>
      <c r="Y41" s="9">
        <v>7.9969999999999999</v>
      </c>
      <c r="Z41" s="9">
        <v>8.1850000000000005</v>
      </c>
      <c r="AA41" s="9">
        <v>3.1640000000000001</v>
      </c>
      <c r="AB41" s="9">
        <v>5.3929999999999998</v>
      </c>
      <c r="AC41" s="9">
        <v>5.1760000000000002</v>
      </c>
      <c r="AH41" s="9">
        <v>10.378</v>
      </c>
      <c r="AI41" s="9">
        <v>8.5030000000000001</v>
      </c>
      <c r="AJ41" s="9">
        <v>1.893</v>
      </c>
      <c r="AK41" s="9">
        <v>3.266</v>
      </c>
      <c r="AL41" s="9">
        <v>3.343</v>
      </c>
      <c r="AM41" s="9">
        <v>1.8759999999999999</v>
      </c>
      <c r="AN41" s="9">
        <v>42.314999999999998</v>
      </c>
      <c r="AO41" s="9">
        <v>34.335000000000001</v>
      </c>
      <c r="AT41" s="9">
        <v>77.695999999999998</v>
      </c>
      <c r="AU41" s="9">
        <v>60.506</v>
      </c>
      <c r="AV41" s="9">
        <v>19.431999999999999</v>
      </c>
      <c r="AW41" s="9">
        <v>20.582000000000001</v>
      </c>
      <c r="AX41" s="9">
        <v>20.899000000000001</v>
      </c>
      <c r="AY41" s="9">
        <v>17.190000000000001</v>
      </c>
      <c r="AZ41" s="9">
        <v>33.29</v>
      </c>
      <c r="BA41" s="9">
        <v>27.324999999999999</v>
      </c>
      <c r="BF41" s="9">
        <v>63.284999999999997</v>
      </c>
      <c r="BG41" s="9">
        <v>49.767000000000003</v>
      </c>
      <c r="BH41" s="9">
        <v>17.042999999999999</v>
      </c>
      <c r="BI41" s="9">
        <v>16.835000000000001</v>
      </c>
      <c r="BJ41" s="9">
        <v>16.297000000000001</v>
      </c>
      <c r="BK41" s="9">
        <v>13.518000000000001</v>
      </c>
      <c r="BL41" s="9">
        <v>9.0250000000000004</v>
      </c>
      <c r="BM41" s="9">
        <v>7.0110000000000001</v>
      </c>
      <c r="BR41" s="9">
        <v>14.411</v>
      </c>
      <c r="BS41" s="9">
        <v>10.739000000000001</v>
      </c>
      <c r="BT41" s="9">
        <v>2.3889999999999998</v>
      </c>
      <c r="BU41" s="9">
        <v>3.7469999999999999</v>
      </c>
      <c r="BV41" s="9">
        <v>4.6029999999999998</v>
      </c>
      <c r="BW41" s="9">
        <v>3.6720000000000002</v>
      </c>
    </row>
    <row r="42" spans="1:75">
      <c r="A42" s="10">
        <v>38869</v>
      </c>
      <c r="B42" s="9">
        <v>8.9</v>
      </c>
      <c r="C42" s="9">
        <v>5.4429999999999996</v>
      </c>
      <c r="D42" s="9">
        <v>20.713000000000001</v>
      </c>
      <c r="E42" s="9">
        <v>18.654</v>
      </c>
      <c r="J42" s="9">
        <v>39.771000000000001</v>
      </c>
      <c r="K42" s="9">
        <v>33.331000000000003</v>
      </c>
      <c r="L42" s="9">
        <v>11.551</v>
      </c>
      <c r="M42" s="9">
        <v>11.163</v>
      </c>
      <c r="N42" s="9">
        <v>10.617000000000001</v>
      </c>
      <c r="O42" s="9">
        <v>6.44</v>
      </c>
      <c r="P42" s="9">
        <v>15.814</v>
      </c>
      <c r="Q42" s="9">
        <v>14.849</v>
      </c>
      <c r="V42" s="9">
        <v>31.911999999999999</v>
      </c>
      <c r="W42" s="9">
        <v>27.533000000000001</v>
      </c>
      <c r="X42" s="9">
        <v>10.351000000000001</v>
      </c>
      <c r="Y42" s="9">
        <v>9.0790000000000006</v>
      </c>
      <c r="Z42" s="9">
        <v>8.1029999999999998</v>
      </c>
      <c r="AA42" s="9">
        <v>4.3789999999999996</v>
      </c>
      <c r="AB42" s="9">
        <v>4.899</v>
      </c>
      <c r="AC42" s="9">
        <v>3.806</v>
      </c>
      <c r="AH42" s="9">
        <v>7.859</v>
      </c>
      <c r="AI42" s="9">
        <v>5.798</v>
      </c>
      <c r="AJ42" s="9">
        <v>1.2</v>
      </c>
      <c r="AK42" s="9">
        <v>2.0840000000000001</v>
      </c>
      <c r="AL42" s="9">
        <v>2.5139999999999998</v>
      </c>
      <c r="AM42" s="9">
        <v>2.0609999999999999</v>
      </c>
      <c r="AN42" s="9">
        <v>44.210999999999999</v>
      </c>
      <c r="AO42" s="9">
        <v>36.265000000000001</v>
      </c>
      <c r="AT42" s="9">
        <v>80.489999999999995</v>
      </c>
      <c r="AU42" s="9">
        <v>62.838000000000001</v>
      </c>
      <c r="AV42" s="9">
        <v>18.713999999999999</v>
      </c>
      <c r="AW42" s="9">
        <v>19.352</v>
      </c>
      <c r="AX42" s="9">
        <v>24.771999999999998</v>
      </c>
      <c r="AY42" s="9">
        <v>17.652000000000001</v>
      </c>
      <c r="AZ42" s="9">
        <v>34.067999999999998</v>
      </c>
      <c r="BA42" s="9">
        <v>28.664999999999999</v>
      </c>
      <c r="BF42" s="9">
        <v>64.072000000000003</v>
      </c>
      <c r="BG42" s="9">
        <v>51.048000000000002</v>
      </c>
      <c r="BH42" s="9">
        <v>17.141999999999999</v>
      </c>
      <c r="BI42" s="9">
        <v>14.882</v>
      </c>
      <c r="BJ42" s="9">
        <v>19.023</v>
      </c>
      <c r="BK42" s="9">
        <v>13.023999999999999</v>
      </c>
      <c r="BL42" s="9">
        <v>10.143000000000001</v>
      </c>
      <c r="BM42" s="9">
        <v>7.6</v>
      </c>
      <c r="BR42" s="9">
        <v>16.417999999999999</v>
      </c>
      <c r="BS42" s="9">
        <v>11.791</v>
      </c>
      <c r="BT42" s="9">
        <v>1.5720000000000001</v>
      </c>
      <c r="BU42" s="9">
        <v>4.47</v>
      </c>
      <c r="BV42" s="9">
        <v>5.7489999999999997</v>
      </c>
      <c r="BW42" s="9">
        <v>4.6269999999999998</v>
      </c>
    </row>
    <row r="43" spans="1:75">
      <c r="A43" s="10">
        <v>39234</v>
      </c>
      <c r="B43" s="9">
        <v>7.71</v>
      </c>
      <c r="C43" s="9">
        <v>5.1980000000000004</v>
      </c>
      <c r="D43" s="9">
        <v>19.888000000000002</v>
      </c>
      <c r="E43" s="9">
        <v>18.489000000000001</v>
      </c>
      <c r="J43" s="9">
        <v>37.494999999999997</v>
      </c>
      <c r="K43" s="9">
        <v>32.478999999999999</v>
      </c>
      <c r="L43" s="9">
        <v>9.9009999999999998</v>
      </c>
      <c r="M43" s="9">
        <v>10.083</v>
      </c>
      <c r="N43" s="9">
        <v>12.496</v>
      </c>
      <c r="O43" s="9">
        <v>5.016</v>
      </c>
      <c r="P43" s="9">
        <v>14.15</v>
      </c>
      <c r="Q43" s="9">
        <v>13.355</v>
      </c>
      <c r="V43" s="9">
        <v>27.448</v>
      </c>
      <c r="W43" s="9">
        <v>24.14</v>
      </c>
      <c r="X43" s="9">
        <v>7.7759999999999998</v>
      </c>
      <c r="Y43" s="9">
        <v>7.24</v>
      </c>
      <c r="Z43" s="9">
        <v>9.1240000000000006</v>
      </c>
      <c r="AA43" s="9">
        <v>3.3079999999999998</v>
      </c>
      <c r="AB43" s="9">
        <v>5.7389999999999999</v>
      </c>
      <c r="AC43" s="9">
        <v>5.1340000000000003</v>
      </c>
      <c r="AH43" s="9">
        <v>10.047000000000001</v>
      </c>
      <c r="AI43" s="9">
        <v>8.3379999999999992</v>
      </c>
      <c r="AJ43" s="9">
        <v>2.125</v>
      </c>
      <c r="AK43" s="9">
        <v>2.843</v>
      </c>
      <c r="AL43" s="9">
        <v>3.371</v>
      </c>
      <c r="AM43" s="9">
        <v>1.708</v>
      </c>
      <c r="AN43" s="9">
        <v>42.091999999999999</v>
      </c>
      <c r="AO43" s="9">
        <v>34.134</v>
      </c>
      <c r="AT43" s="9">
        <v>80.016000000000005</v>
      </c>
      <c r="AU43" s="9">
        <v>61.259</v>
      </c>
      <c r="AV43" s="9">
        <v>19.960999999999999</v>
      </c>
      <c r="AW43" s="9">
        <v>20.399999999999999</v>
      </c>
      <c r="AX43" s="9">
        <v>20.898</v>
      </c>
      <c r="AY43" s="9">
        <v>18.757000000000001</v>
      </c>
      <c r="AZ43" s="9">
        <v>33.793999999999997</v>
      </c>
      <c r="BA43" s="9">
        <v>27.251000000000001</v>
      </c>
      <c r="BF43" s="9">
        <v>64.986000000000004</v>
      </c>
      <c r="BG43" s="9">
        <v>49.59</v>
      </c>
      <c r="BH43" s="9">
        <v>17.506</v>
      </c>
      <c r="BI43" s="9">
        <v>15.612</v>
      </c>
      <c r="BJ43" s="9">
        <v>16.472000000000001</v>
      </c>
      <c r="BK43" s="9">
        <v>15.396000000000001</v>
      </c>
      <c r="BL43" s="9">
        <v>8.298</v>
      </c>
      <c r="BM43" s="9">
        <v>6.8819999999999997</v>
      </c>
      <c r="BR43" s="9">
        <v>15.03</v>
      </c>
      <c r="BS43" s="9">
        <v>11.669</v>
      </c>
      <c r="BT43" s="9">
        <v>2.4550000000000001</v>
      </c>
      <c r="BU43" s="9">
        <v>4.7880000000000003</v>
      </c>
      <c r="BV43" s="9">
        <v>4.4260000000000002</v>
      </c>
      <c r="BW43" s="9">
        <v>3.3610000000000002</v>
      </c>
    </row>
    <row r="44" spans="1:75">
      <c r="A44" s="4" t="s">
        <v>671</v>
      </c>
      <c r="B44" s="9"/>
      <c r="C44" s="9"/>
      <c r="D44" s="9"/>
      <c r="E44" s="9"/>
      <c r="J44" s="9"/>
      <c r="K44" s="9"/>
      <c r="L44" s="9"/>
      <c r="M44" s="9"/>
      <c r="N44" s="9"/>
      <c r="O44" s="9"/>
      <c r="P44" s="9"/>
      <c r="Q44" s="9"/>
      <c r="V44" s="9"/>
      <c r="W44" s="9"/>
      <c r="X44" s="9"/>
      <c r="Y44" s="9"/>
      <c r="Z44" s="9"/>
      <c r="AA44" s="9"/>
      <c r="AB44" s="9"/>
      <c r="AC44" s="9"/>
      <c r="AH44" s="9"/>
      <c r="AI44" s="9"/>
      <c r="AJ44" s="9"/>
      <c r="AK44" s="9"/>
      <c r="AL44" s="9"/>
      <c r="AM44" s="9"/>
      <c r="AN44" s="9"/>
      <c r="AO44" s="9"/>
      <c r="AT44" s="9"/>
      <c r="AU44" s="9"/>
      <c r="AV44" s="9"/>
      <c r="AW44" s="9"/>
      <c r="AX44" s="9"/>
      <c r="AY44" s="9"/>
      <c r="AZ44" s="9"/>
      <c r="BA44" s="9"/>
      <c r="BF44" s="9"/>
      <c r="BG44" s="9"/>
      <c r="BH44" s="9"/>
      <c r="BI44" s="9"/>
      <c r="BJ44" s="9"/>
      <c r="BK44" s="9"/>
      <c r="BL44" s="9"/>
      <c r="BM44" s="9"/>
      <c r="BR44" s="9"/>
      <c r="BS44" s="9"/>
      <c r="BT44" s="9"/>
      <c r="BU44" s="9"/>
      <c r="BV44" s="9"/>
      <c r="BW44" s="9"/>
    </row>
    <row r="45" spans="1:75">
      <c r="A45" s="10">
        <v>38504</v>
      </c>
      <c r="B45" s="53">
        <v>8.2420000000000009</v>
      </c>
      <c r="C45" s="53">
        <v>4.9770000000000003</v>
      </c>
      <c r="D45" s="53">
        <v>26.355</v>
      </c>
      <c r="E45" s="53">
        <v>24.434999999999999</v>
      </c>
      <c r="F45" s="53">
        <v>11.000999999999999</v>
      </c>
      <c r="G45" s="53">
        <v>10.048</v>
      </c>
      <c r="H45" s="53">
        <v>12.262</v>
      </c>
      <c r="I45" s="53">
        <v>7.7320000000000002</v>
      </c>
      <c r="J45" s="53">
        <v>57.668999999999997</v>
      </c>
      <c r="K45" s="53">
        <v>47.898000000000003</v>
      </c>
      <c r="L45" s="53">
        <v>15.272</v>
      </c>
      <c r="M45" s="53">
        <v>16.091999999999999</v>
      </c>
      <c r="N45" s="53">
        <v>16.535</v>
      </c>
      <c r="O45" s="53">
        <v>9.7710000000000008</v>
      </c>
      <c r="P45" s="53">
        <v>20.739000000000001</v>
      </c>
      <c r="Q45" s="53">
        <v>19.097999999999999</v>
      </c>
      <c r="R45" s="53">
        <v>8.9410000000000007</v>
      </c>
      <c r="S45" s="53">
        <v>6.7350000000000003</v>
      </c>
      <c r="T45" s="53">
        <v>10.377000000000001</v>
      </c>
      <c r="U45" s="53">
        <v>6.5910000000000002</v>
      </c>
      <c r="V45" s="53">
        <v>43.896000000000001</v>
      </c>
      <c r="W45" s="53">
        <v>36.639000000000003</v>
      </c>
      <c r="X45" s="53">
        <v>12.471</v>
      </c>
      <c r="Y45" s="53">
        <v>10.098000000000001</v>
      </c>
      <c r="Z45" s="53">
        <v>14.071</v>
      </c>
      <c r="AA45" s="53">
        <v>7.2569999999999997</v>
      </c>
      <c r="AB45" s="53">
        <v>5.6159999999999997</v>
      </c>
      <c r="AC45" s="53">
        <v>5.3369999999999997</v>
      </c>
      <c r="AD45" s="53">
        <v>2.06</v>
      </c>
      <c r="AE45" s="53">
        <v>3.3140000000000001</v>
      </c>
      <c r="AF45" s="53">
        <v>1.8839999999999999</v>
      </c>
      <c r="AG45" s="53">
        <v>1.1399999999999999</v>
      </c>
      <c r="AH45" s="53">
        <v>13.773</v>
      </c>
      <c r="AI45" s="53">
        <v>11.259</v>
      </c>
      <c r="AJ45" s="53">
        <v>2.8010000000000002</v>
      </c>
      <c r="AK45" s="53">
        <v>5.9939999999999998</v>
      </c>
      <c r="AL45" s="53">
        <v>2.464</v>
      </c>
      <c r="AM45" s="53">
        <v>2.5139999999999998</v>
      </c>
      <c r="AN45" s="53">
        <v>45.177999999999997</v>
      </c>
      <c r="AO45" s="53">
        <v>36.343000000000004</v>
      </c>
      <c r="AP45" s="53">
        <v>15.176</v>
      </c>
      <c r="AQ45" s="53">
        <v>16.204000000000001</v>
      </c>
      <c r="AR45" s="53">
        <v>17.327000000000002</v>
      </c>
      <c r="AS45" s="53">
        <v>15.768000000000001</v>
      </c>
      <c r="AT45" s="53">
        <v>83.078999999999994</v>
      </c>
      <c r="AU45" s="53">
        <v>62.993000000000002</v>
      </c>
      <c r="AV45" s="53">
        <v>20.332999999999998</v>
      </c>
      <c r="AW45" s="53">
        <v>20.733000000000001</v>
      </c>
      <c r="AX45" s="53">
        <v>21.927</v>
      </c>
      <c r="AY45" s="53">
        <v>20.085999999999999</v>
      </c>
      <c r="AZ45" s="53">
        <v>35.851999999999997</v>
      </c>
      <c r="BA45" s="53">
        <v>29.152999999999999</v>
      </c>
      <c r="BB45" s="53">
        <v>13.003</v>
      </c>
      <c r="BC45" s="53">
        <v>13.347</v>
      </c>
      <c r="BD45" s="53">
        <v>13.385</v>
      </c>
      <c r="BE45" s="53">
        <v>12.529</v>
      </c>
      <c r="BF45" s="53">
        <v>68.227000000000004</v>
      </c>
      <c r="BG45" s="53">
        <v>51.917999999999999</v>
      </c>
      <c r="BH45" s="53">
        <v>17.670999999999999</v>
      </c>
      <c r="BI45" s="53">
        <v>17.106999999999999</v>
      </c>
      <c r="BJ45" s="53">
        <v>17.14</v>
      </c>
      <c r="BK45" s="53">
        <v>16.309000000000001</v>
      </c>
      <c r="BL45" s="53">
        <v>9.3260000000000005</v>
      </c>
      <c r="BM45" s="53">
        <v>7.19</v>
      </c>
      <c r="BN45" s="53">
        <v>2.173</v>
      </c>
      <c r="BO45" s="53">
        <v>2.8570000000000002</v>
      </c>
      <c r="BP45" s="53">
        <v>3.9420000000000002</v>
      </c>
      <c r="BQ45" s="53">
        <v>3.2389999999999999</v>
      </c>
      <c r="BR45" s="53">
        <v>14.852</v>
      </c>
      <c r="BS45" s="53">
        <v>11.074999999999999</v>
      </c>
      <c r="BT45" s="53">
        <v>2.6619999999999999</v>
      </c>
      <c r="BU45" s="53">
        <v>3.6259999999999999</v>
      </c>
      <c r="BV45" s="53">
        <v>4.7869999999999999</v>
      </c>
      <c r="BW45" s="53">
        <v>3.7770000000000001</v>
      </c>
    </row>
    <row r="46" spans="1:75">
      <c r="A46" s="10">
        <v>38869</v>
      </c>
      <c r="B46" s="53">
        <v>7.931</v>
      </c>
      <c r="C46" s="53">
        <v>4.7050000000000001</v>
      </c>
      <c r="D46" s="53">
        <v>28.201000000000001</v>
      </c>
      <c r="E46" s="53">
        <v>25.87</v>
      </c>
      <c r="F46" s="53">
        <v>14.04</v>
      </c>
      <c r="G46" s="53">
        <v>13.371</v>
      </c>
      <c r="H46" s="53">
        <v>10.698</v>
      </c>
      <c r="I46" s="53">
        <v>8.3979999999999997</v>
      </c>
      <c r="J46" s="53">
        <v>60.942</v>
      </c>
      <c r="K46" s="53">
        <v>50.752000000000002</v>
      </c>
      <c r="L46" s="53">
        <v>17.524000000000001</v>
      </c>
      <c r="M46" s="53">
        <v>16.812000000000001</v>
      </c>
      <c r="N46" s="53">
        <v>16.416</v>
      </c>
      <c r="O46" s="53">
        <v>10.19</v>
      </c>
      <c r="P46" s="53">
        <v>22.21</v>
      </c>
      <c r="Q46" s="53">
        <v>20.707999999999998</v>
      </c>
      <c r="R46" s="53">
        <v>12.305</v>
      </c>
      <c r="S46" s="53">
        <v>10.489000000000001</v>
      </c>
      <c r="T46" s="53">
        <v>8.8480000000000008</v>
      </c>
      <c r="U46" s="53">
        <v>7.0449999999999999</v>
      </c>
      <c r="V46" s="53">
        <v>50.651000000000003</v>
      </c>
      <c r="W46" s="53">
        <v>42.335000000000001</v>
      </c>
      <c r="X46" s="53">
        <v>15.619</v>
      </c>
      <c r="Y46" s="53">
        <v>13.314</v>
      </c>
      <c r="Z46" s="53">
        <v>13.401999999999999</v>
      </c>
      <c r="AA46" s="53">
        <v>8.3170000000000002</v>
      </c>
      <c r="AB46" s="53">
        <v>5.9909999999999997</v>
      </c>
      <c r="AC46" s="53">
        <v>5.1630000000000003</v>
      </c>
      <c r="AD46" s="53">
        <v>1.736</v>
      </c>
      <c r="AE46" s="53">
        <v>2.8820000000000001</v>
      </c>
      <c r="AF46" s="53">
        <v>1.85</v>
      </c>
      <c r="AG46" s="53">
        <v>1.353</v>
      </c>
      <c r="AH46" s="53">
        <v>10.291</v>
      </c>
      <c r="AI46" s="53">
        <v>8.4169999999999998</v>
      </c>
      <c r="AJ46" s="53">
        <v>1.905</v>
      </c>
      <c r="AK46" s="53">
        <v>3.4969999999999999</v>
      </c>
      <c r="AL46" s="53">
        <v>3.0139999999999998</v>
      </c>
      <c r="AM46" s="53">
        <v>1.8740000000000001</v>
      </c>
      <c r="AN46" s="53">
        <v>44.95</v>
      </c>
      <c r="AO46" s="53">
        <v>36.192999999999998</v>
      </c>
      <c r="AP46" s="53">
        <v>15.628</v>
      </c>
      <c r="AQ46" s="53">
        <v>15.396000000000001</v>
      </c>
      <c r="AR46" s="53">
        <v>16.312000000000001</v>
      </c>
      <c r="AS46" s="53">
        <v>15.689</v>
      </c>
      <c r="AT46" s="53">
        <v>83.245999999999995</v>
      </c>
      <c r="AU46" s="53">
        <v>62.834000000000003</v>
      </c>
      <c r="AV46" s="53">
        <v>20.765000000000001</v>
      </c>
      <c r="AW46" s="53">
        <v>20.581</v>
      </c>
      <c r="AX46" s="53">
        <v>21.488</v>
      </c>
      <c r="AY46" s="53">
        <v>20.411999999999999</v>
      </c>
      <c r="AZ46" s="53">
        <v>36.003999999999998</v>
      </c>
      <c r="BA46" s="53">
        <v>29.510999999999999</v>
      </c>
      <c r="BB46" s="53">
        <v>14.116</v>
      </c>
      <c r="BC46" s="53">
        <v>11.582000000000001</v>
      </c>
      <c r="BD46" s="53">
        <v>13.234</v>
      </c>
      <c r="BE46" s="53">
        <v>12.456</v>
      </c>
      <c r="BF46" s="53">
        <v>68.64</v>
      </c>
      <c r="BG46" s="53">
        <v>52.216000000000001</v>
      </c>
      <c r="BH46" s="53">
        <v>18.916</v>
      </c>
      <c r="BI46" s="53">
        <v>15.961</v>
      </c>
      <c r="BJ46" s="53">
        <v>17.338999999999999</v>
      </c>
      <c r="BK46" s="53">
        <v>16.423999999999999</v>
      </c>
      <c r="BL46" s="53">
        <v>8.9459999999999997</v>
      </c>
      <c r="BM46" s="53">
        <v>6.6820000000000004</v>
      </c>
      <c r="BN46" s="53">
        <v>1.512</v>
      </c>
      <c r="BO46" s="53">
        <v>3.8130000000000002</v>
      </c>
      <c r="BP46" s="53">
        <v>3.0779999999999998</v>
      </c>
      <c r="BQ46" s="53">
        <v>3.2330000000000001</v>
      </c>
      <c r="BR46" s="53">
        <v>14.606</v>
      </c>
      <c r="BS46" s="53">
        <v>10.618</v>
      </c>
      <c r="BT46" s="53">
        <v>1.849</v>
      </c>
      <c r="BU46" s="53">
        <v>4.62</v>
      </c>
      <c r="BV46" s="53">
        <v>4.149</v>
      </c>
      <c r="BW46" s="53">
        <v>3.988</v>
      </c>
    </row>
    <row r="47" spans="1:75">
      <c r="A47" s="10">
        <v>39234</v>
      </c>
      <c r="B47" s="53">
        <v>7.6550000000000002</v>
      </c>
      <c r="C47" s="53">
        <v>4.7619999999999996</v>
      </c>
      <c r="D47" s="53">
        <v>28.05</v>
      </c>
      <c r="E47" s="53">
        <v>25.568999999999999</v>
      </c>
      <c r="F47" s="53">
        <v>13.042</v>
      </c>
      <c r="G47" s="53">
        <v>13.842000000000001</v>
      </c>
      <c r="H47" s="53">
        <v>12.689</v>
      </c>
      <c r="I47" s="53">
        <v>8.984</v>
      </c>
      <c r="J47" s="53">
        <v>61.779000000000003</v>
      </c>
      <c r="K47" s="53">
        <v>51.011000000000003</v>
      </c>
      <c r="L47" s="53">
        <v>17.744</v>
      </c>
      <c r="M47" s="53">
        <v>17.068999999999999</v>
      </c>
      <c r="N47" s="53">
        <v>16.198</v>
      </c>
      <c r="O47" s="53">
        <v>10.768000000000001</v>
      </c>
      <c r="P47" s="53">
        <v>20.876999999999999</v>
      </c>
      <c r="Q47" s="53">
        <v>18.913</v>
      </c>
      <c r="R47" s="53">
        <v>10.247999999999999</v>
      </c>
      <c r="S47" s="53">
        <v>10.071999999999999</v>
      </c>
      <c r="T47" s="53">
        <v>9.7910000000000004</v>
      </c>
      <c r="U47" s="53">
        <v>6.7439999999999998</v>
      </c>
      <c r="V47" s="53">
        <v>48.276000000000003</v>
      </c>
      <c r="W47" s="53">
        <v>40.231999999999999</v>
      </c>
      <c r="X47" s="53">
        <v>14.653</v>
      </c>
      <c r="Y47" s="53">
        <v>12.808999999999999</v>
      </c>
      <c r="Z47" s="53">
        <v>12.77</v>
      </c>
      <c r="AA47" s="53">
        <v>8.0440000000000005</v>
      </c>
      <c r="AB47" s="53">
        <v>7.173</v>
      </c>
      <c r="AC47" s="53">
        <v>6.6559999999999997</v>
      </c>
      <c r="AD47" s="53">
        <v>2.794</v>
      </c>
      <c r="AE47" s="53">
        <v>3.7690000000000001</v>
      </c>
      <c r="AF47" s="53">
        <v>2.8980000000000001</v>
      </c>
      <c r="AG47" s="53">
        <v>2.2400000000000002</v>
      </c>
      <c r="AH47" s="53">
        <v>13.503</v>
      </c>
      <c r="AI47" s="53">
        <v>10.78</v>
      </c>
      <c r="AJ47" s="53">
        <v>3.0920000000000001</v>
      </c>
      <c r="AK47" s="53">
        <v>4.26</v>
      </c>
      <c r="AL47" s="53">
        <v>3.4279999999999999</v>
      </c>
      <c r="AM47" s="53">
        <v>2.7240000000000002</v>
      </c>
      <c r="AN47" s="53">
        <v>45.996000000000002</v>
      </c>
      <c r="AO47" s="53">
        <v>36.982999999999997</v>
      </c>
      <c r="AP47" s="53">
        <v>16.609000000000002</v>
      </c>
      <c r="AQ47" s="53">
        <v>15.69</v>
      </c>
      <c r="AR47" s="53">
        <v>16.788</v>
      </c>
      <c r="AS47" s="53">
        <v>16.605</v>
      </c>
      <c r="AT47" s="53">
        <v>85.215999999999994</v>
      </c>
      <c r="AU47" s="53">
        <v>63.76</v>
      </c>
      <c r="AV47" s="53">
        <v>21.739000000000001</v>
      </c>
      <c r="AW47" s="53">
        <v>20.556000000000001</v>
      </c>
      <c r="AX47" s="53">
        <v>21.465</v>
      </c>
      <c r="AY47" s="53">
        <v>21.456</v>
      </c>
      <c r="AZ47" s="53">
        <v>37.030999999999999</v>
      </c>
      <c r="BA47" s="53">
        <v>29.484000000000002</v>
      </c>
      <c r="BB47" s="53">
        <v>14.46</v>
      </c>
      <c r="BC47" s="53">
        <v>11.962</v>
      </c>
      <c r="BD47" s="53">
        <v>13.596</v>
      </c>
      <c r="BE47" s="53">
        <v>13.766</v>
      </c>
      <c r="BF47" s="53">
        <v>70.34</v>
      </c>
      <c r="BG47" s="53">
        <v>52.161000000000001</v>
      </c>
      <c r="BH47" s="53">
        <v>19.087</v>
      </c>
      <c r="BI47" s="53">
        <v>15.695</v>
      </c>
      <c r="BJ47" s="53">
        <v>17.378</v>
      </c>
      <c r="BK47" s="53">
        <v>18.178999999999998</v>
      </c>
      <c r="BL47" s="53">
        <v>8.9649999999999999</v>
      </c>
      <c r="BM47" s="53">
        <v>7.4989999999999997</v>
      </c>
      <c r="BN47" s="53">
        <v>2.15</v>
      </c>
      <c r="BO47" s="53">
        <v>3.7280000000000002</v>
      </c>
      <c r="BP47" s="53">
        <v>3.1920000000000002</v>
      </c>
      <c r="BQ47" s="53">
        <v>2.839</v>
      </c>
      <c r="BR47" s="53">
        <v>14.875999999999999</v>
      </c>
      <c r="BS47" s="53">
        <v>11.599</v>
      </c>
      <c r="BT47" s="53">
        <v>2.6520000000000001</v>
      </c>
      <c r="BU47" s="53">
        <v>4.8609999999999998</v>
      </c>
      <c r="BV47" s="53">
        <v>4.0869999999999997</v>
      </c>
      <c r="BW47" s="53">
        <v>3.2770000000000001</v>
      </c>
    </row>
    <row r="48" spans="1:75">
      <c r="A48" s="10">
        <v>39600</v>
      </c>
      <c r="B48" s="53">
        <v>8.3290000000000006</v>
      </c>
      <c r="C48" s="53">
        <v>5.1219999999999999</v>
      </c>
      <c r="D48" s="53">
        <v>28.923999999999999</v>
      </c>
      <c r="E48" s="53">
        <v>26.242000000000001</v>
      </c>
      <c r="F48" s="53">
        <v>13.222</v>
      </c>
      <c r="G48" s="53">
        <v>12.875</v>
      </c>
      <c r="H48" s="53">
        <v>11.564</v>
      </c>
      <c r="I48" s="53">
        <v>8.1020000000000003</v>
      </c>
      <c r="J48" s="53">
        <v>61.939</v>
      </c>
      <c r="K48" s="53">
        <v>51.713000000000001</v>
      </c>
      <c r="L48" s="53">
        <v>18.105</v>
      </c>
      <c r="M48" s="53">
        <v>17.306999999999999</v>
      </c>
      <c r="N48" s="53">
        <v>16.300999999999998</v>
      </c>
      <c r="O48" s="53">
        <v>10.226000000000001</v>
      </c>
      <c r="P48" s="53">
        <v>23.893999999999998</v>
      </c>
      <c r="Q48" s="53">
        <v>21.608000000000001</v>
      </c>
      <c r="R48" s="53">
        <v>10.981</v>
      </c>
      <c r="S48" s="53">
        <v>10.099</v>
      </c>
      <c r="T48" s="53">
        <v>9.9809999999999999</v>
      </c>
      <c r="U48" s="53">
        <v>7.569</v>
      </c>
      <c r="V48" s="53">
        <v>52.595999999999997</v>
      </c>
      <c r="W48" s="53">
        <v>43.017000000000003</v>
      </c>
      <c r="X48" s="53">
        <v>15.218999999999999</v>
      </c>
      <c r="Y48" s="53">
        <v>13.468</v>
      </c>
      <c r="Z48" s="53">
        <v>14.331</v>
      </c>
      <c r="AA48" s="53">
        <v>9.5779999999999994</v>
      </c>
      <c r="AB48" s="53">
        <v>5.03</v>
      </c>
      <c r="AC48" s="53">
        <v>4.6340000000000003</v>
      </c>
      <c r="AD48" s="53">
        <v>2.2410000000000001</v>
      </c>
      <c r="AE48" s="53">
        <v>2.7759999999999998</v>
      </c>
      <c r="AF48" s="53">
        <v>1.5820000000000001</v>
      </c>
      <c r="AG48" s="53">
        <v>0.53300000000000003</v>
      </c>
      <c r="AH48" s="53">
        <v>9.3439999999999994</v>
      </c>
      <c r="AI48" s="53">
        <v>8.6959999999999997</v>
      </c>
      <c r="AJ48" s="53">
        <v>2.8860000000000001</v>
      </c>
      <c r="AK48" s="53">
        <v>3.839</v>
      </c>
      <c r="AL48" s="53">
        <v>1.97</v>
      </c>
      <c r="AM48" s="53">
        <v>0.64800000000000002</v>
      </c>
      <c r="AN48" s="53">
        <v>46.014000000000003</v>
      </c>
      <c r="AO48" s="53">
        <v>37.018000000000001</v>
      </c>
      <c r="AP48" s="53">
        <v>16.667999999999999</v>
      </c>
      <c r="AQ48" s="53">
        <v>16.013000000000002</v>
      </c>
      <c r="AR48" s="53">
        <v>17.152000000000001</v>
      </c>
      <c r="AS48" s="53">
        <v>16.841999999999999</v>
      </c>
      <c r="AT48" s="53">
        <v>85.448999999999998</v>
      </c>
      <c r="AU48" s="53">
        <v>64.114000000000004</v>
      </c>
      <c r="AV48" s="53">
        <v>22.315999999999999</v>
      </c>
      <c r="AW48" s="53">
        <v>20.628</v>
      </c>
      <c r="AX48" s="53">
        <v>21.17</v>
      </c>
      <c r="AY48" s="53">
        <v>21.335000000000001</v>
      </c>
      <c r="AZ48" s="53">
        <v>38.415999999999997</v>
      </c>
      <c r="BA48" s="53">
        <v>30.491</v>
      </c>
      <c r="BB48" s="53">
        <v>14.496</v>
      </c>
      <c r="BC48" s="53">
        <v>13.051</v>
      </c>
      <c r="BD48" s="53">
        <v>13.428000000000001</v>
      </c>
      <c r="BE48" s="53">
        <v>14.616</v>
      </c>
      <c r="BF48" s="53">
        <v>72.317999999999998</v>
      </c>
      <c r="BG48" s="53">
        <v>53.744999999999997</v>
      </c>
      <c r="BH48" s="53">
        <v>19.667999999999999</v>
      </c>
      <c r="BI48" s="53">
        <v>17.280999999999999</v>
      </c>
      <c r="BJ48" s="53">
        <v>16.797000000000001</v>
      </c>
      <c r="BK48" s="53">
        <v>18.571999999999999</v>
      </c>
      <c r="BL48" s="53">
        <v>7.5979999999999999</v>
      </c>
      <c r="BM48" s="53">
        <v>6.5270000000000001</v>
      </c>
      <c r="BN48" s="53">
        <v>2.1709999999999998</v>
      </c>
      <c r="BO48" s="53">
        <v>2.9620000000000002</v>
      </c>
      <c r="BP48" s="53">
        <v>3.7240000000000002</v>
      </c>
      <c r="BQ48" s="53">
        <v>2.226</v>
      </c>
      <c r="BR48" s="53">
        <v>13.131</v>
      </c>
      <c r="BS48" s="53">
        <v>10.369</v>
      </c>
      <c r="BT48" s="53">
        <v>2.6480000000000001</v>
      </c>
      <c r="BU48" s="53">
        <v>3.347</v>
      </c>
      <c r="BV48" s="53">
        <v>4.3730000000000002</v>
      </c>
      <c r="BW48" s="53">
        <v>2.7629999999999999</v>
      </c>
    </row>
    <row r="49" spans="1:75">
      <c r="A49" s="10">
        <v>39965</v>
      </c>
      <c r="B49" s="53">
        <v>7.6180000000000003</v>
      </c>
      <c r="C49" s="53">
        <v>3.3439999999999999</v>
      </c>
      <c r="D49" s="53">
        <v>30.067</v>
      </c>
      <c r="E49" s="53">
        <v>26.945</v>
      </c>
      <c r="F49" s="53">
        <v>14.012</v>
      </c>
      <c r="G49" s="53">
        <v>12.212</v>
      </c>
      <c r="H49" s="53">
        <v>11.874000000000001</v>
      </c>
      <c r="I49" s="53">
        <v>8.4350000000000005</v>
      </c>
      <c r="J49" s="53">
        <v>61.997999999999998</v>
      </c>
      <c r="K49" s="53">
        <v>52.286000000000001</v>
      </c>
      <c r="L49" s="53">
        <v>18.515000000000001</v>
      </c>
      <c r="M49" s="53">
        <v>17.434000000000001</v>
      </c>
      <c r="N49" s="53">
        <v>16.337</v>
      </c>
      <c r="O49" s="53">
        <v>9.7119999999999997</v>
      </c>
      <c r="P49" s="53">
        <v>24.08</v>
      </c>
      <c r="Q49" s="53">
        <v>21.350999999999999</v>
      </c>
      <c r="R49" s="53">
        <v>11.028</v>
      </c>
      <c r="S49" s="53">
        <v>8.8450000000000006</v>
      </c>
      <c r="T49" s="53">
        <v>10.029</v>
      </c>
      <c r="U49" s="53">
        <v>7.4989999999999997</v>
      </c>
      <c r="V49" s="53">
        <v>50.228999999999999</v>
      </c>
      <c r="W49" s="53">
        <v>41.893999999999998</v>
      </c>
      <c r="X49" s="53">
        <v>14.875</v>
      </c>
      <c r="Y49" s="53">
        <v>12.669</v>
      </c>
      <c r="Z49" s="53">
        <v>14.35</v>
      </c>
      <c r="AA49" s="53">
        <v>8.3350000000000009</v>
      </c>
      <c r="AB49" s="53">
        <v>5.9870000000000001</v>
      </c>
      <c r="AC49" s="53">
        <v>5.5940000000000003</v>
      </c>
      <c r="AD49" s="53">
        <v>2.984</v>
      </c>
      <c r="AE49" s="53">
        <v>3.367</v>
      </c>
      <c r="AF49" s="53">
        <v>1.845</v>
      </c>
      <c r="AG49" s="53">
        <v>0.93600000000000005</v>
      </c>
      <c r="AH49" s="53">
        <v>11.77</v>
      </c>
      <c r="AI49" s="53">
        <v>10.391999999999999</v>
      </c>
      <c r="AJ49" s="53">
        <v>3.64</v>
      </c>
      <c r="AK49" s="53">
        <v>4.7649999999999997</v>
      </c>
      <c r="AL49" s="53">
        <v>1.9870000000000001</v>
      </c>
      <c r="AM49" s="53">
        <v>1.377</v>
      </c>
      <c r="AN49" s="53">
        <v>48.253</v>
      </c>
      <c r="AO49" s="53">
        <v>37.417000000000002</v>
      </c>
      <c r="AP49" s="53">
        <v>18.093</v>
      </c>
      <c r="AQ49" s="53">
        <v>15.808</v>
      </c>
      <c r="AR49" s="53">
        <v>15.302</v>
      </c>
      <c r="AS49" s="53">
        <v>17.902999999999999</v>
      </c>
      <c r="AT49" s="53">
        <v>87.94</v>
      </c>
      <c r="AU49" s="53">
        <v>64.87</v>
      </c>
      <c r="AV49" s="53">
        <v>22.948</v>
      </c>
      <c r="AW49" s="53">
        <v>20.821000000000002</v>
      </c>
      <c r="AX49" s="53">
        <v>21.100999999999999</v>
      </c>
      <c r="AY49" s="53">
        <v>23.07</v>
      </c>
      <c r="AZ49" s="53">
        <v>38.478999999999999</v>
      </c>
      <c r="BA49" s="53">
        <v>30.780999999999999</v>
      </c>
      <c r="BB49" s="53">
        <v>15.66</v>
      </c>
      <c r="BC49" s="53">
        <v>12.862</v>
      </c>
      <c r="BD49" s="53">
        <v>12.326000000000001</v>
      </c>
      <c r="BE49" s="53">
        <v>13.58</v>
      </c>
      <c r="BF49" s="53">
        <v>72.405000000000001</v>
      </c>
      <c r="BG49" s="53">
        <v>54.338000000000001</v>
      </c>
      <c r="BH49" s="53">
        <v>20.085999999999999</v>
      </c>
      <c r="BI49" s="53">
        <v>16.753</v>
      </c>
      <c r="BJ49" s="53">
        <v>17.498999999999999</v>
      </c>
      <c r="BK49" s="53">
        <v>18.067</v>
      </c>
      <c r="BL49" s="53">
        <v>9.7739999999999991</v>
      </c>
      <c r="BM49" s="53">
        <v>6.6360000000000001</v>
      </c>
      <c r="BN49" s="53">
        <v>2.4340000000000002</v>
      </c>
      <c r="BO49" s="53">
        <v>2.9460000000000002</v>
      </c>
      <c r="BP49" s="53">
        <v>2.976</v>
      </c>
      <c r="BQ49" s="53">
        <v>4.3230000000000004</v>
      </c>
      <c r="BR49" s="53">
        <v>15.535</v>
      </c>
      <c r="BS49" s="53">
        <v>10.532</v>
      </c>
      <c r="BT49" s="53">
        <v>2.8620000000000001</v>
      </c>
      <c r="BU49" s="53">
        <v>4.0679999999999996</v>
      </c>
      <c r="BV49" s="53">
        <v>3.6019999999999999</v>
      </c>
      <c r="BW49" s="53">
        <v>5.0030000000000001</v>
      </c>
    </row>
    <row r="50" spans="1:75">
      <c r="A50" s="10">
        <v>40330</v>
      </c>
      <c r="B50" s="53">
        <v>8.6150000000000002</v>
      </c>
      <c r="C50" s="53">
        <v>5.4939999999999998</v>
      </c>
      <c r="D50" s="53">
        <v>29.789000000000001</v>
      </c>
      <c r="E50" s="53">
        <v>26.811</v>
      </c>
      <c r="F50" s="53">
        <v>14.170999999999999</v>
      </c>
      <c r="G50" s="53">
        <v>13.253</v>
      </c>
      <c r="H50" s="53">
        <v>11.31</v>
      </c>
      <c r="I50" s="53">
        <v>8.8919999999999995</v>
      </c>
      <c r="J50" s="53">
        <v>62.738</v>
      </c>
      <c r="K50" s="53">
        <v>52.350999999999999</v>
      </c>
      <c r="L50" s="53">
        <v>18.706</v>
      </c>
      <c r="M50" s="53">
        <v>17.510000000000002</v>
      </c>
      <c r="N50" s="53">
        <v>16.135000000000002</v>
      </c>
      <c r="O50" s="53">
        <v>10.387</v>
      </c>
      <c r="P50" s="53">
        <v>25.266999999999999</v>
      </c>
      <c r="Q50" s="53">
        <v>22.760999999999999</v>
      </c>
      <c r="R50" s="53">
        <v>12.409000000000001</v>
      </c>
      <c r="S50" s="53">
        <v>11.013999999999999</v>
      </c>
      <c r="T50" s="53">
        <v>9.18</v>
      </c>
      <c r="U50" s="53">
        <v>8.1110000000000007</v>
      </c>
      <c r="V50" s="53">
        <v>53.134</v>
      </c>
      <c r="W50" s="53">
        <v>43.692999999999998</v>
      </c>
      <c r="X50" s="53">
        <v>16.16</v>
      </c>
      <c r="Y50" s="53">
        <v>14.148999999999999</v>
      </c>
      <c r="Z50" s="53">
        <v>13.382999999999999</v>
      </c>
      <c r="AA50" s="53">
        <v>9.4410000000000007</v>
      </c>
      <c r="AB50" s="53">
        <v>4.5220000000000002</v>
      </c>
      <c r="AC50" s="53">
        <v>4.05</v>
      </c>
      <c r="AD50" s="53">
        <v>1.762</v>
      </c>
      <c r="AE50" s="53">
        <v>2.2389999999999999</v>
      </c>
      <c r="AF50" s="53">
        <v>2.13</v>
      </c>
      <c r="AG50" s="53">
        <v>0.78100000000000003</v>
      </c>
      <c r="AH50" s="53">
        <v>9.6039999999999992</v>
      </c>
      <c r="AI50" s="53">
        <v>8.6579999999999995</v>
      </c>
      <c r="AJ50" s="53">
        <v>2.5459999999999998</v>
      </c>
      <c r="AK50" s="53">
        <v>3.3610000000000002</v>
      </c>
      <c r="AL50" s="53">
        <v>2.7519999999999998</v>
      </c>
      <c r="AM50" s="53">
        <v>0.94499999999999995</v>
      </c>
      <c r="AN50" s="53">
        <v>48.866999999999997</v>
      </c>
      <c r="AO50" s="53">
        <v>37.982999999999997</v>
      </c>
      <c r="AP50" s="53">
        <v>18.562000000000001</v>
      </c>
      <c r="AQ50" s="53">
        <v>16.465</v>
      </c>
      <c r="AR50" s="53">
        <v>15.789</v>
      </c>
      <c r="AS50" s="53">
        <v>18.117000000000001</v>
      </c>
      <c r="AT50" s="53">
        <v>88.149000000000001</v>
      </c>
      <c r="AU50" s="53">
        <v>65.772000000000006</v>
      </c>
      <c r="AV50" s="53">
        <v>23.802</v>
      </c>
      <c r="AW50" s="53">
        <v>21.102</v>
      </c>
      <c r="AX50" s="53">
        <v>20.867999999999999</v>
      </c>
      <c r="AY50" s="53">
        <v>22.376999999999999</v>
      </c>
      <c r="AZ50" s="53">
        <v>38.804000000000002</v>
      </c>
      <c r="BA50" s="53">
        <v>31.344000000000001</v>
      </c>
      <c r="BB50" s="53">
        <v>16.073</v>
      </c>
      <c r="BC50" s="53">
        <v>13.865</v>
      </c>
      <c r="BD50" s="53">
        <v>12.635</v>
      </c>
      <c r="BE50" s="53">
        <v>13.177</v>
      </c>
      <c r="BF50" s="53">
        <v>72.424999999999997</v>
      </c>
      <c r="BG50" s="53">
        <v>55.866</v>
      </c>
      <c r="BH50" s="53">
        <v>20.399999999999999</v>
      </c>
      <c r="BI50" s="53">
        <v>18.443000000000001</v>
      </c>
      <c r="BJ50" s="53">
        <v>17.023</v>
      </c>
      <c r="BK50" s="53">
        <v>16.559000000000001</v>
      </c>
      <c r="BL50" s="53">
        <v>10.063000000000001</v>
      </c>
      <c r="BM50" s="53">
        <v>6.6390000000000002</v>
      </c>
      <c r="BN50" s="53">
        <v>2.4889999999999999</v>
      </c>
      <c r="BO50" s="53">
        <v>2.6</v>
      </c>
      <c r="BP50" s="53">
        <v>3.1539999999999999</v>
      </c>
      <c r="BQ50" s="53">
        <v>4.9409999999999998</v>
      </c>
      <c r="BR50" s="53">
        <v>15.724</v>
      </c>
      <c r="BS50" s="53">
        <v>9.9060000000000006</v>
      </c>
      <c r="BT50" s="53">
        <v>3.4020000000000001</v>
      </c>
      <c r="BU50" s="53">
        <v>2.6589999999999998</v>
      </c>
      <c r="BV50" s="53">
        <v>3.8450000000000002</v>
      </c>
      <c r="BW50" s="53">
        <v>5.8179999999999996</v>
      </c>
    </row>
    <row r="51" spans="1:75">
      <c r="A51" s="10">
        <v>40695</v>
      </c>
      <c r="B51" s="53">
        <v>8.0530000000000008</v>
      </c>
      <c r="C51" s="53">
        <v>6.1589999999999998</v>
      </c>
      <c r="D51" s="53">
        <v>30.454000000000001</v>
      </c>
      <c r="E51" s="53">
        <v>27.327999999999999</v>
      </c>
      <c r="F51" s="53">
        <v>14.272</v>
      </c>
      <c r="G51" s="53">
        <v>13.238</v>
      </c>
      <c r="H51" s="53">
        <v>12.125</v>
      </c>
      <c r="I51" s="53">
        <v>8.7970000000000006</v>
      </c>
      <c r="J51" s="53">
        <v>63.079000000000001</v>
      </c>
      <c r="K51" s="53">
        <v>52.01</v>
      </c>
      <c r="L51" s="53">
        <v>18.420999999999999</v>
      </c>
      <c r="M51" s="53">
        <v>17.498000000000001</v>
      </c>
      <c r="N51" s="53">
        <v>16.091000000000001</v>
      </c>
      <c r="O51" s="53">
        <v>10.919</v>
      </c>
      <c r="P51" s="53">
        <v>24.248999999999999</v>
      </c>
      <c r="Q51" s="53">
        <v>21.669</v>
      </c>
      <c r="R51" s="53">
        <v>10.991</v>
      </c>
      <c r="S51" s="53">
        <v>10.555</v>
      </c>
      <c r="T51" s="53">
        <v>9.7769999999999992</v>
      </c>
      <c r="U51" s="53">
        <v>7.266</v>
      </c>
      <c r="V51" s="53">
        <v>51.313000000000002</v>
      </c>
      <c r="W51" s="53">
        <v>42.258000000000003</v>
      </c>
      <c r="X51" s="53">
        <v>14.385999999999999</v>
      </c>
      <c r="Y51" s="53">
        <v>14.557</v>
      </c>
      <c r="Z51" s="53">
        <v>13.315</v>
      </c>
      <c r="AA51" s="53">
        <v>8.9049999999999994</v>
      </c>
      <c r="AB51" s="53">
        <v>6.2050000000000001</v>
      </c>
      <c r="AC51" s="53">
        <v>5.6589999999999998</v>
      </c>
      <c r="AD51" s="53">
        <v>3.282</v>
      </c>
      <c r="AE51" s="53">
        <v>2.6829999999999998</v>
      </c>
      <c r="AF51" s="53">
        <v>2.3479999999999999</v>
      </c>
      <c r="AG51" s="53">
        <v>1.5309999999999999</v>
      </c>
      <c r="AH51" s="53">
        <v>11.765000000000001</v>
      </c>
      <c r="AI51" s="53">
        <v>9.7520000000000007</v>
      </c>
      <c r="AJ51" s="53">
        <v>4.0350000000000001</v>
      </c>
      <c r="AK51" s="53">
        <v>2.9409999999999998</v>
      </c>
      <c r="AL51" s="53">
        <v>2.7770000000000001</v>
      </c>
      <c r="AM51" s="53">
        <v>2.0129999999999999</v>
      </c>
      <c r="AN51" s="53">
        <v>49.051000000000002</v>
      </c>
      <c r="AO51" s="53">
        <v>38.701000000000001</v>
      </c>
      <c r="AP51" s="53">
        <v>19.579999999999998</v>
      </c>
      <c r="AQ51" s="53">
        <v>17.483000000000001</v>
      </c>
      <c r="AR51" s="53">
        <v>16.326000000000001</v>
      </c>
      <c r="AS51" s="53">
        <v>16.972999999999999</v>
      </c>
      <c r="AT51" s="53">
        <v>89.028000000000006</v>
      </c>
      <c r="AU51" s="53">
        <v>66.677999999999997</v>
      </c>
      <c r="AV51" s="53">
        <v>24.1</v>
      </c>
      <c r="AW51" s="53">
        <v>21.692</v>
      </c>
      <c r="AX51" s="53">
        <v>20.885999999999999</v>
      </c>
      <c r="AY51" s="53">
        <v>22.35</v>
      </c>
      <c r="AZ51" s="53">
        <v>40.134999999999998</v>
      </c>
      <c r="BA51" s="53">
        <v>32.265999999999998</v>
      </c>
      <c r="BB51" s="53">
        <v>17.545000000000002</v>
      </c>
      <c r="BC51" s="53">
        <v>14.826000000000001</v>
      </c>
      <c r="BD51" s="53">
        <v>12.682</v>
      </c>
      <c r="BE51" s="53">
        <v>13.315</v>
      </c>
      <c r="BF51" s="53">
        <v>74.861000000000004</v>
      </c>
      <c r="BG51" s="53">
        <v>56.802999999999997</v>
      </c>
      <c r="BH51" s="53">
        <v>21.670999999999999</v>
      </c>
      <c r="BI51" s="53">
        <v>18.475999999999999</v>
      </c>
      <c r="BJ51" s="53">
        <v>16.655999999999999</v>
      </c>
      <c r="BK51" s="53">
        <v>18.058</v>
      </c>
      <c r="BL51" s="53">
        <v>8.9160000000000004</v>
      </c>
      <c r="BM51" s="53">
        <v>6.4349999999999996</v>
      </c>
      <c r="BN51" s="53">
        <v>2.0350000000000001</v>
      </c>
      <c r="BO51" s="53">
        <v>2.657</v>
      </c>
      <c r="BP51" s="53">
        <v>3.6440000000000001</v>
      </c>
      <c r="BQ51" s="53">
        <v>3.6579999999999999</v>
      </c>
      <c r="BR51" s="53">
        <v>14.167999999999999</v>
      </c>
      <c r="BS51" s="53">
        <v>9.875</v>
      </c>
      <c r="BT51" s="53">
        <v>2.4289999999999998</v>
      </c>
      <c r="BU51" s="53">
        <v>3.2160000000000002</v>
      </c>
      <c r="BV51" s="53">
        <v>4.2300000000000004</v>
      </c>
      <c r="BW51" s="53">
        <v>4.2919999999999998</v>
      </c>
    </row>
    <row r="52" spans="1:75">
      <c r="A52" s="10">
        <v>41061</v>
      </c>
      <c r="B52" s="53">
        <v>7.8140000000000001</v>
      </c>
      <c r="C52" s="53">
        <v>6.8559999999999999</v>
      </c>
      <c r="D52" s="53">
        <v>31.782</v>
      </c>
      <c r="E52" s="53">
        <v>28.295999999999999</v>
      </c>
      <c r="F52" s="53">
        <v>14.526</v>
      </c>
      <c r="G52" s="53">
        <v>13.659000000000001</v>
      </c>
      <c r="H52" s="53">
        <v>12.975</v>
      </c>
      <c r="I52" s="53">
        <v>9.6790000000000003</v>
      </c>
      <c r="J52" s="53">
        <v>63.426000000000002</v>
      </c>
      <c r="K52" s="53">
        <v>52.476999999999997</v>
      </c>
      <c r="L52" s="53">
        <v>18.795999999999999</v>
      </c>
      <c r="M52" s="53">
        <v>17.462</v>
      </c>
      <c r="N52" s="53">
        <v>16.219000000000001</v>
      </c>
      <c r="O52" s="53">
        <v>10.949</v>
      </c>
      <c r="P52" s="53">
        <v>24.565999999999999</v>
      </c>
      <c r="Q52" s="53">
        <v>22.286999999999999</v>
      </c>
      <c r="R52" s="53">
        <v>12.04</v>
      </c>
      <c r="S52" s="53">
        <v>10.872</v>
      </c>
      <c r="T52" s="53">
        <v>10.032</v>
      </c>
      <c r="U52" s="53">
        <v>7.4539999999999997</v>
      </c>
      <c r="V52" s="53">
        <v>50.921999999999997</v>
      </c>
      <c r="W52" s="53">
        <v>42.38</v>
      </c>
      <c r="X52" s="53">
        <v>15.896000000000001</v>
      </c>
      <c r="Y52" s="53">
        <v>14.022</v>
      </c>
      <c r="Z52" s="53">
        <v>12.462</v>
      </c>
      <c r="AA52" s="53">
        <v>8.5410000000000004</v>
      </c>
      <c r="AB52" s="53">
        <v>7.2160000000000002</v>
      </c>
      <c r="AC52" s="53">
        <v>6.0090000000000003</v>
      </c>
      <c r="AD52" s="53">
        <v>2.4860000000000002</v>
      </c>
      <c r="AE52" s="53">
        <v>2.786</v>
      </c>
      <c r="AF52" s="53">
        <v>2.9430000000000001</v>
      </c>
      <c r="AG52" s="53">
        <v>2.2250000000000001</v>
      </c>
      <c r="AH52" s="53">
        <v>12.504</v>
      </c>
      <c r="AI52" s="53">
        <v>10.097</v>
      </c>
      <c r="AJ52" s="53">
        <v>2.9</v>
      </c>
      <c r="AK52" s="53">
        <v>3.44</v>
      </c>
      <c r="AL52" s="53">
        <v>3.7570000000000001</v>
      </c>
      <c r="AM52" s="53">
        <v>2.4079999999999999</v>
      </c>
      <c r="AN52" s="53">
        <v>49.027000000000001</v>
      </c>
      <c r="AO52" s="53">
        <v>40.21</v>
      </c>
      <c r="AP52" s="53">
        <v>19.408000000000001</v>
      </c>
      <c r="AQ52" s="53">
        <v>17.149000000000001</v>
      </c>
      <c r="AR52" s="53">
        <v>16.818999999999999</v>
      </c>
      <c r="AS52" s="53">
        <v>15.861000000000001</v>
      </c>
      <c r="AT52" s="53">
        <v>88.600999999999999</v>
      </c>
      <c r="AU52" s="53">
        <v>68.802999999999997</v>
      </c>
      <c r="AV52" s="53">
        <v>25.321000000000002</v>
      </c>
      <c r="AW52" s="53">
        <v>22.468</v>
      </c>
      <c r="AX52" s="53">
        <v>21.013999999999999</v>
      </c>
      <c r="AY52" s="53">
        <v>19.797999999999998</v>
      </c>
      <c r="AZ52" s="53">
        <v>37.838999999999999</v>
      </c>
      <c r="BA52" s="53">
        <v>31.84</v>
      </c>
      <c r="BB52" s="53">
        <v>16.916</v>
      </c>
      <c r="BC52" s="53">
        <v>12.946999999999999</v>
      </c>
      <c r="BD52" s="53">
        <v>12.935</v>
      </c>
      <c r="BE52" s="53">
        <v>11.228999999999999</v>
      </c>
      <c r="BF52" s="53">
        <v>69.492000000000004</v>
      </c>
      <c r="BG52" s="53">
        <v>55.457999999999998</v>
      </c>
      <c r="BH52" s="53">
        <v>22.375</v>
      </c>
      <c r="BI52" s="53">
        <v>16.385999999999999</v>
      </c>
      <c r="BJ52" s="53">
        <v>16.696999999999999</v>
      </c>
      <c r="BK52" s="53">
        <v>14.034000000000001</v>
      </c>
      <c r="BL52" s="53">
        <v>11.188000000000001</v>
      </c>
      <c r="BM52" s="53">
        <v>8.3699999999999992</v>
      </c>
      <c r="BN52" s="53">
        <v>2.492</v>
      </c>
      <c r="BO52" s="53">
        <v>4.202</v>
      </c>
      <c r="BP52" s="53">
        <v>3.883</v>
      </c>
      <c r="BQ52" s="53">
        <v>4.6319999999999997</v>
      </c>
      <c r="BR52" s="53">
        <v>19.108000000000001</v>
      </c>
      <c r="BS52" s="53">
        <v>13.345000000000001</v>
      </c>
      <c r="BT52" s="53">
        <v>2.9460000000000002</v>
      </c>
      <c r="BU52" s="53">
        <v>6.0819999999999999</v>
      </c>
      <c r="BV52" s="53">
        <v>4.3170000000000002</v>
      </c>
      <c r="BW52" s="53">
        <v>5.7640000000000002</v>
      </c>
    </row>
    <row r="53" spans="1:75">
      <c r="A53" s="10">
        <v>41426</v>
      </c>
      <c r="B53" s="53">
        <v>8.3030000000000008</v>
      </c>
      <c r="C53" s="53">
        <v>7.2389999999999999</v>
      </c>
      <c r="D53" s="53">
        <v>31.53</v>
      </c>
      <c r="E53" s="53">
        <v>28.172000000000001</v>
      </c>
      <c r="F53" s="53">
        <v>14.308999999999999</v>
      </c>
      <c r="G53" s="53">
        <v>12.782999999999999</v>
      </c>
      <c r="H53" s="53">
        <v>12.743</v>
      </c>
      <c r="I53" s="53">
        <v>9.4990000000000006</v>
      </c>
      <c r="J53" s="53">
        <v>64.534999999999997</v>
      </c>
      <c r="K53" s="53">
        <v>52.991</v>
      </c>
      <c r="L53" s="53">
        <v>19.163</v>
      </c>
      <c r="M53" s="53">
        <v>17.527000000000001</v>
      </c>
      <c r="N53" s="53">
        <v>16.300999999999998</v>
      </c>
      <c r="O53" s="53">
        <v>11.544</v>
      </c>
      <c r="P53" s="53">
        <v>25.286000000000001</v>
      </c>
      <c r="Q53" s="53">
        <v>22.728000000000002</v>
      </c>
      <c r="R53" s="53">
        <v>12.244999999999999</v>
      </c>
      <c r="S53" s="53">
        <v>10.183</v>
      </c>
      <c r="T53" s="53">
        <v>10.157</v>
      </c>
      <c r="U53" s="53">
        <v>7.97</v>
      </c>
      <c r="V53" s="53">
        <v>53.512999999999998</v>
      </c>
      <c r="W53" s="53">
        <v>43.728999999999999</v>
      </c>
      <c r="X53" s="53">
        <v>16.347999999999999</v>
      </c>
      <c r="Y53" s="53">
        <v>14.128</v>
      </c>
      <c r="Z53" s="53">
        <v>13.253</v>
      </c>
      <c r="AA53" s="53">
        <v>9.7829999999999995</v>
      </c>
      <c r="AB53" s="53">
        <v>6.2439999999999998</v>
      </c>
      <c r="AC53" s="53">
        <v>5.4429999999999996</v>
      </c>
      <c r="AD53" s="53">
        <v>2.0640000000000001</v>
      </c>
      <c r="AE53" s="53">
        <v>2.6</v>
      </c>
      <c r="AF53" s="53">
        <v>2.5859999999999999</v>
      </c>
      <c r="AG53" s="53">
        <v>1.5289999999999999</v>
      </c>
      <c r="AH53" s="53">
        <v>11.022</v>
      </c>
      <c r="AI53" s="53">
        <v>9.2620000000000005</v>
      </c>
      <c r="AJ53" s="53">
        <v>2.8149999999999999</v>
      </c>
      <c r="AK53" s="53">
        <v>3.399</v>
      </c>
      <c r="AL53" s="53">
        <v>3.048</v>
      </c>
      <c r="AM53" s="53">
        <v>1.76</v>
      </c>
      <c r="AN53" s="53">
        <v>50.758000000000003</v>
      </c>
      <c r="AO53" s="53">
        <v>40.863999999999997</v>
      </c>
      <c r="AP53" s="53">
        <v>19.992999999999999</v>
      </c>
      <c r="AQ53" s="53">
        <v>18.14</v>
      </c>
      <c r="AR53" s="53">
        <v>16.619</v>
      </c>
      <c r="AS53" s="53">
        <v>16.876000000000001</v>
      </c>
      <c r="AT53" s="53">
        <v>91.998000000000005</v>
      </c>
      <c r="AU53" s="53">
        <v>70.426000000000002</v>
      </c>
      <c r="AV53" s="53">
        <v>26.236999999999998</v>
      </c>
      <c r="AW53" s="53">
        <v>23.134</v>
      </c>
      <c r="AX53" s="53">
        <v>21.055</v>
      </c>
      <c r="AY53" s="53">
        <v>21.571999999999999</v>
      </c>
      <c r="AZ53" s="53">
        <v>41.503</v>
      </c>
      <c r="BA53" s="53">
        <v>34.006</v>
      </c>
      <c r="BB53" s="53">
        <v>17.600000000000001</v>
      </c>
      <c r="BC53" s="53">
        <v>14.958</v>
      </c>
      <c r="BD53" s="53">
        <v>13.747999999999999</v>
      </c>
      <c r="BE53" s="53">
        <v>13.592000000000001</v>
      </c>
      <c r="BF53" s="53">
        <v>77.991</v>
      </c>
      <c r="BG53" s="53">
        <v>60.634999999999998</v>
      </c>
      <c r="BH53" s="53">
        <v>23.376999999999999</v>
      </c>
      <c r="BI53" s="53">
        <v>19.292000000000002</v>
      </c>
      <c r="BJ53" s="53">
        <v>17.966999999999999</v>
      </c>
      <c r="BK53" s="53">
        <v>17.356000000000002</v>
      </c>
      <c r="BL53" s="53">
        <v>9.2539999999999996</v>
      </c>
      <c r="BM53" s="53">
        <v>6.8579999999999997</v>
      </c>
      <c r="BN53" s="53">
        <v>2.3940000000000001</v>
      </c>
      <c r="BO53" s="53">
        <v>3.1819999999999999</v>
      </c>
      <c r="BP53" s="53">
        <v>2.871</v>
      </c>
      <c r="BQ53" s="53">
        <v>3.2839999999999998</v>
      </c>
      <c r="BR53" s="53">
        <v>14.007</v>
      </c>
      <c r="BS53" s="53">
        <v>9.7910000000000004</v>
      </c>
      <c r="BT53" s="53">
        <v>2.86</v>
      </c>
      <c r="BU53" s="53">
        <v>3.8420000000000001</v>
      </c>
      <c r="BV53" s="53">
        <v>3.0880000000000001</v>
      </c>
      <c r="BW53" s="53">
        <v>4.2160000000000002</v>
      </c>
    </row>
    <row r="54" spans="1:75">
      <c r="A54" s="10">
        <v>41791</v>
      </c>
      <c r="B54" s="53">
        <v>8.4760000000000009</v>
      </c>
      <c r="C54" s="53">
        <v>7.0389999999999997</v>
      </c>
      <c r="D54" s="53">
        <v>30.791</v>
      </c>
      <c r="E54" s="53">
        <v>28.242999999999999</v>
      </c>
      <c r="F54" s="53">
        <v>14.223000000000001</v>
      </c>
      <c r="G54" s="53">
        <v>13.583</v>
      </c>
      <c r="H54" s="53">
        <v>12.103999999999999</v>
      </c>
      <c r="I54" s="53">
        <v>9.1669999999999998</v>
      </c>
      <c r="J54" s="53">
        <v>64.244</v>
      </c>
      <c r="K54" s="53">
        <v>52.8</v>
      </c>
      <c r="L54" s="53">
        <v>19.170000000000002</v>
      </c>
      <c r="M54" s="53">
        <v>17.640999999999998</v>
      </c>
      <c r="N54" s="53">
        <v>15.989000000000001</v>
      </c>
      <c r="O54" s="53">
        <v>11.444000000000001</v>
      </c>
      <c r="P54" s="53">
        <v>25.466000000000001</v>
      </c>
      <c r="Q54" s="53">
        <v>23.571999999999999</v>
      </c>
      <c r="R54" s="53">
        <v>11.699</v>
      </c>
      <c r="S54" s="53">
        <v>11.09</v>
      </c>
      <c r="T54" s="53">
        <v>9.9350000000000005</v>
      </c>
      <c r="U54" s="53">
        <v>8.1530000000000005</v>
      </c>
      <c r="V54" s="53">
        <v>53.2</v>
      </c>
      <c r="W54" s="53">
        <v>43.043999999999997</v>
      </c>
      <c r="X54" s="53">
        <v>16.027000000000001</v>
      </c>
      <c r="Y54" s="53">
        <v>14.162000000000001</v>
      </c>
      <c r="Z54" s="53">
        <v>12.855</v>
      </c>
      <c r="AA54" s="53">
        <v>10.154999999999999</v>
      </c>
      <c r="AB54" s="53">
        <v>5.3239999999999998</v>
      </c>
      <c r="AC54" s="53">
        <v>4.67</v>
      </c>
      <c r="AD54" s="53">
        <v>2.524</v>
      </c>
      <c r="AE54" s="53">
        <v>2.4929999999999999</v>
      </c>
      <c r="AF54" s="53">
        <v>2.17</v>
      </c>
      <c r="AG54" s="53">
        <v>1.014</v>
      </c>
      <c r="AH54" s="53">
        <v>11.045</v>
      </c>
      <c r="AI54" s="53">
        <v>9.7560000000000002</v>
      </c>
      <c r="AJ54" s="53">
        <v>3.1429999999999998</v>
      </c>
      <c r="AK54" s="53">
        <v>3.4790000000000001</v>
      </c>
      <c r="AL54" s="53">
        <v>3.1339999999999999</v>
      </c>
      <c r="AM54" s="53">
        <v>1.2889999999999999</v>
      </c>
      <c r="AN54" s="53">
        <v>52.209000000000003</v>
      </c>
      <c r="AO54" s="53">
        <v>41.936</v>
      </c>
      <c r="AP54" s="53">
        <v>21.062999999999999</v>
      </c>
      <c r="AQ54" s="53">
        <v>17.66</v>
      </c>
      <c r="AR54" s="53">
        <v>16.963000000000001</v>
      </c>
      <c r="AS54" s="53">
        <v>16.164999999999999</v>
      </c>
      <c r="AT54" s="53">
        <v>92.605999999999995</v>
      </c>
      <c r="AU54" s="53">
        <v>71.92</v>
      </c>
      <c r="AV54" s="53">
        <v>26.821999999999999</v>
      </c>
      <c r="AW54" s="53">
        <v>23.942</v>
      </c>
      <c r="AX54" s="53">
        <v>21.155999999999999</v>
      </c>
      <c r="AY54" s="53">
        <v>20.686</v>
      </c>
      <c r="AZ54" s="53">
        <v>41.115000000000002</v>
      </c>
      <c r="BA54" s="53">
        <v>33.612000000000002</v>
      </c>
      <c r="BB54" s="53">
        <v>18.446999999999999</v>
      </c>
      <c r="BC54" s="53">
        <v>14.25</v>
      </c>
      <c r="BD54" s="53">
        <v>12.699</v>
      </c>
      <c r="BE54" s="53">
        <v>12.430999999999999</v>
      </c>
      <c r="BF54" s="53">
        <v>75.096999999999994</v>
      </c>
      <c r="BG54" s="53">
        <v>59.186999999999998</v>
      </c>
      <c r="BH54" s="53">
        <v>23.881</v>
      </c>
      <c r="BI54" s="53">
        <v>19.227</v>
      </c>
      <c r="BJ54" s="53">
        <v>16.079999999999998</v>
      </c>
      <c r="BK54" s="53">
        <v>15.909000000000001</v>
      </c>
      <c r="BL54" s="53">
        <v>11.093999999999999</v>
      </c>
      <c r="BM54" s="53">
        <v>8.3230000000000004</v>
      </c>
      <c r="BN54" s="53">
        <v>2.6160000000000001</v>
      </c>
      <c r="BO54" s="53">
        <v>3.41</v>
      </c>
      <c r="BP54" s="53">
        <v>4.2640000000000002</v>
      </c>
      <c r="BQ54" s="53">
        <v>3.7330000000000001</v>
      </c>
      <c r="BR54" s="53">
        <v>17.510000000000002</v>
      </c>
      <c r="BS54" s="53">
        <v>12.733000000000001</v>
      </c>
      <c r="BT54" s="53">
        <v>2.9409999999999998</v>
      </c>
      <c r="BU54" s="53">
        <v>4.7149999999999999</v>
      </c>
      <c r="BV54" s="53">
        <v>5.0759999999999996</v>
      </c>
      <c r="BW54" s="53">
        <v>4.7770000000000001</v>
      </c>
    </row>
    <row r="55" spans="1:75">
      <c r="A55" s="10">
        <v>42156</v>
      </c>
      <c r="B55" s="53">
        <v>8.3490000000000002</v>
      </c>
      <c r="C55" s="53">
        <v>5.2380000000000004</v>
      </c>
      <c r="D55" s="53">
        <v>32.634999999999998</v>
      </c>
      <c r="E55" s="53">
        <v>28.452000000000002</v>
      </c>
      <c r="F55" s="53">
        <v>14.156000000000001</v>
      </c>
      <c r="G55" s="53">
        <v>13.164</v>
      </c>
      <c r="H55" s="53">
        <v>12.275</v>
      </c>
      <c r="I55" s="53">
        <v>8.6219999999999999</v>
      </c>
      <c r="J55" s="53">
        <v>63.844000000000001</v>
      </c>
      <c r="K55" s="53">
        <v>52.796999999999997</v>
      </c>
      <c r="L55" s="53">
        <v>19.119</v>
      </c>
      <c r="M55" s="53">
        <v>17.888999999999999</v>
      </c>
      <c r="N55" s="53">
        <v>15.789</v>
      </c>
      <c r="O55" s="53">
        <v>11.047000000000001</v>
      </c>
      <c r="P55" s="53">
        <v>26.603999999999999</v>
      </c>
      <c r="Q55" s="53">
        <v>22.79</v>
      </c>
      <c r="R55" s="53">
        <v>12.489000000000001</v>
      </c>
      <c r="S55" s="53">
        <v>10.917999999999999</v>
      </c>
      <c r="T55" s="53">
        <v>8.9079999999999995</v>
      </c>
      <c r="U55" s="53">
        <v>7.5549999999999997</v>
      </c>
      <c r="V55" s="53">
        <v>53.484999999999999</v>
      </c>
      <c r="W55" s="53">
        <v>43.713999999999999</v>
      </c>
      <c r="X55" s="53">
        <v>17.231000000000002</v>
      </c>
      <c r="Y55" s="53">
        <v>14.792</v>
      </c>
      <c r="Z55" s="53">
        <v>11.691000000000001</v>
      </c>
      <c r="AA55" s="53">
        <v>9.7710000000000008</v>
      </c>
      <c r="AB55" s="53">
        <v>6.03</v>
      </c>
      <c r="AC55" s="53">
        <v>5.6619999999999999</v>
      </c>
      <c r="AD55" s="53">
        <v>1.667</v>
      </c>
      <c r="AE55" s="53">
        <v>2.246</v>
      </c>
      <c r="AF55" s="53">
        <v>3.367</v>
      </c>
      <c r="AG55" s="53">
        <v>1.0669999999999999</v>
      </c>
      <c r="AH55" s="53">
        <v>10.359</v>
      </c>
      <c r="AI55" s="53">
        <v>9.0830000000000002</v>
      </c>
      <c r="AJ55" s="53">
        <v>1.8879999999999999</v>
      </c>
      <c r="AK55" s="53">
        <v>3.097</v>
      </c>
      <c r="AL55" s="53">
        <v>4.0979999999999999</v>
      </c>
      <c r="AM55" s="53">
        <v>1.276</v>
      </c>
      <c r="AN55" s="53">
        <v>51.176000000000002</v>
      </c>
      <c r="AO55" s="53">
        <v>43.012</v>
      </c>
      <c r="AP55" s="53">
        <v>20.818999999999999</v>
      </c>
      <c r="AQ55" s="53">
        <v>18.771000000000001</v>
      </c>
      <c r="AR55" s="53">
        <v>17.161000000000001</v>
      </c>
      <c r="AS55" s="53">
        <v>14.632</v>
      </c>
      <c r="AT55" s="53">
        <v>92.594999999999999</v>
      </c>
      <c r="AU55" s="53">
        <v>73.864999999999995</v>
      </c>
      <c r="AV55" s="53">
        <v>27.343</v>
      </c>
      <c r="AW55" s="53">
        <v>25.024999999999999</v>
      </c>
      <c r="AX55" s="53">
        <v>21.497</v>
      </c>
      <c r="AY55" s="53">
        <v>18.73</v>
      </c>
      <c r="AZ55" s="53">
        <v>40.201999999999998</v>
      </c>
      <c r="BA55" s="53">
        <v>34.729999999999997</v>
      </c>
      <c r="BB55" s="53">
        <v>18.12</v>
      </c>
      <c r="BC55" s="53">
        <v>15.587999999999999</v>
      </c>
      <c r="BD55" s="53">
        <v>12.989000000000001</v>
      </c>
      <c r="BE55" s="53">
        <v>10.666</v>
      </c>
      <c r="BF55" s="53">
        <v>75.099999999999994</v>
      </c>
      <c r="BG55" s="53">
        <v>61.44</v>
      </c>
      <c r="BH55" s="53">
        <v>23.827999999999999</v>
      </c>
      <c r="BI55" s="53">
        <v>21.263999999999999</v>
      </c>
      <c r="BJ55" s="53">
        <v>16.347999999999999</v>
      </c>
      <c r="BK55" s="53">
        <v>13.661</v>
      </c>
      <c r="BL55" s="53">
        <v>10.974</v>
      </c>
      <c r="BM55" s="53">
        <v>8.282</v>
      </c>
      <c r="BN55" s="53">
        <v>2.698</v>
      </c>
      <c r="BO55" s="53">
        <v>3.1829999999999998</v>
      </c>
      <c r="BP55" s="53">
        <v>4.173</v>
      </c>
      <c r="BQ55" s="53">
        <v>3.9660000000000002</v>
      </c>
      <c r="BR55" s="53">
        <v>17.495000000000001</v>
      </c>
      <c r="BS55" s="53">
        <v>12.425000000000001</v>
      </c>
      <c r="BT55" s="53">
        <v>3.5150000000000001</v>
      </c>
      <c r="BU55" s="53">
        <v>3.7610000000000001</v>
      </c>
      <c r="BV55" s="53">
        <v>5.149</v>
      </c>
      <c r="BW55" s="53">
        <v>5.069</v>
      </c>
    </row>
    <row r="56" spans="1:75">
      <c r="A56" s="10">
        <v>42522</v>
      </c>
      <c r="B56" s="53">
        <v>10.010999999999999</v>
      </c>
      <c r="C56" s="53">
        <v>8.1620000000000008</v>
      </c>
      <c r="D56" s="53">
        <v>29.657</v>
      </c>
      <c r="E56" s="53">
        <v>27.099</v>
      </c>
      <c r="F56" s="53">
        <v>13.305999999999999</v>
      </c>
      <c r="G56" s="53">
        <v>13.429</v>
      </c>
      <c r="H56" s="53">
        <v>11.118</v>
      </c>
      <c r="I56" s="53">
        <v>7.8040000000000003</v>
      </c>
      <c r="J56" s="53">
        <v>58.604999999999997</v>
      </c>
      <c r="K56" s="53">
        <v>49.482999999999997</v>
      </c>
      <c r="L56" s="53">
        <v>17.3</v>
      </c>
      <c r="M56" s="53">
        <v>17.599</v>
      </c>
      <c r="N56" s="53">
        <v>14.584</v>
      </c>
      <c r="O56" s="53">
        <v>9.1219999999999999</v>
      </c>
      <c r="P56" s="53">
        <v>24.565999999999999</v>
      </c>
      <c r="Q56" s="53">
        <v>22.451000000000001</v>
      </c>
      <c r="R56" s="53">
        <v>11.702999999999999</v>
      </c>
      <c r="S56" s="53">
        <v>10.717000000000001</v>
      </c>
      <c r="T56" s="53">
        <v>9.0850000000000009</v>
      </c>
      <c r="U56" s="53">
        <v>6.7430000000000003</v>
      </c>
      <c r="V56" s="53">
        <v>48.832999999999998</v>
      </c>
      <c r="W56" s="53">
        <v>40.956000000000003</v>
      </c>
      <c r="X56" s="53">
        <v>15.225</v>
      </c>
      <c r="Y56" s="53">
        <v>13.744999999999999</v>
      </c>
      <c r="Z56" s="53">
        <v>11.986000000000001</v>
      </c>
      <c r="AA56" s="53">
        <v>7.8760000000000003</v>
      </c>
      <c r="AB56" s="53">
        <v>5.0910000000000002</v>
      </c>
      <c r="AC56" s="53">
        <v>4.6470000000000002</v>
      </c>
      <c r="AD56" s="53">
        <v>1.603</v>
      </c>
      <c r="AE56" s="53">
        <v>2.7120000000000002</v>
      </c>
      <c r="AF56" s="53">
        <v>2.0339999999999998</v>
      </c>
      <c r="AG56" s="53">
        <v>1.0609999999999999</v>
      </c>
      <c r="AH56" s="53">
        <v>9.7720000000000002</v>
      </c>
      <c r="AI56" s="53">
        <v>8.5259999999999998</v>
      </c>
      <c r="AJ56" s="53">
        <v>2.0750000000000002</v>
      </c>
      <c r="AK56" s="53">
        <v>3.8540000000000001</v>
      </c>
      <c r="AL56" s="53">
        <v>2.5979999999999999</v>
      </c>
      <c r="AM56" s="53">
        <v>1.246</v>
      </c>
      <c r="AN56" s="53">
        <v>54.606999999999999</v>
      </c>
      <c r="AO56" s="53">
        <v>44.725999999999999</v>
      </c>
      <c r="AP56" s="53">
        <v>22.114000000000001</v>
      </c>
      <c r="AQ56" s="53">
        <v>20.481999999999999</v>
      </c>
      <c r="AR56" s="53">
        <v>17.11</v>
      </c>
      <c r="AS56" s="53">
        <v>16.170999999999999</v>
      </c>
      <c r="AT56" s="53">
        <v>96.034999999999997</v>
      </c>
      <c r="AU56" s="53">
        <v>75.882999999999996</v>
      </c>
      <c r="AV56" s="53">
        <v>28.012</v>
      </c>
      <c r="AW56" s="53">
        <v>25.757000000000001</v>
      </c>
      <c r="AX56" s="53">
        <v>22.114000000000001</v>
      </c>
      <c r="AY56" s="53">
        <v>20.152000000000001</v>
      </c>
      <c r="AZ56" s="53">
        <v>43.331000000000003</v>
      </c>
      <c r="BA56" s="53">
        <v>36.215000000000003</v>
      </c>
      <c r="BB56" s="53">
        <v>19.591999999999999</v>
      </c>
      <c r="BC56" s="53">
        <v>16.706</v>
      </c>
      <c r="BD56" s="53">
        <v>12.843999999999999</v>
      </c>
      <c r="BE56" s="53">
        <v>12.69</v>
      </c>
      <c r="BF56" s="53">
        <v>79.224999999999994</v>
      </c>
      <c r="BG56" s="53">
        <v>63.276000000000003</v>
      </c>
      <c r="BH56" s="53">
        <v>24.946000000000002</v>
      </c>
      <c r="BI56" s="53">
        <v>21.449000000000002</v>
      </c>
      <c r="BJ56" s="53">
        <v>16.881</v>
      </c>
      <c r="BK56" s="53">
        <v>15.948</v>
      </c>
      <c r="BL56" s="53">
        <v>11.276999999999999</v>
      </c>
      <c r="BM56" s="53">
        <v>8.5109999999999992</v>
      </c>
      <c r="BN56" s="53">
        <v>2.5219999999999998</v>
      </c>
      <c r="BO56" s="53">
        <v>3.7759999999999998</v>
      </c>
      <c r="BP56" s="53">
        <v>4.2649999999999997</v>
      </c>
      <c r="BQ56" s="53">
        <v>3.4809999999999999</v>
      </c>
      <c r="BR56" s="53">
        <v>16.809999999999999</v>
      </c>
      <c r="BS56" s="53">
        <v>12.606999999999999</v>
      </c>
      <c r="BT56" s="53">
        <v>3.0659999999999998</v>
      </c>
      <c r="BU56" s="53">
        <v>4.3079999999999998</v>
      </c>
      <c r="BV56" s="53">
        <v>5.2329999999999997</v>
      </c>
      <c r="BW56" s="53">
        <v>4.2030000000000003</v>
      </c>
    </row>
    <row r="57" spans="1:75">
      <c r="A57" s="10">
        <v>42887</v>
      </c>
      <c r="B57" s="53">
        <v>6.4160000000000004</v>
      </c>
      <c r="C57" s="53">
        <v>5.4859999999999998</v>
      </c>
      <c r="D57" s="53">
        <v>29.184000000000001</v>
      </c>
      <c r="E57" s="53">
        <v>26.161999999999999</v>
      </c>
      <c r="F57" s="53">
        <v>12.579000000000001</v>
      </c>
      <c r="G57" s="53">
        <v>13.178000000000001</v>
      </c>
      <c r="H57" s="53">
        <v>10.606</v>
      </c>
      <c r="I57" s="53">
        <v>8.9320000000000004</v>
      </c>
      <c r="J57" s="53">
        <v>56.195999999999998</v>
      </c>
      <c r="K57" s="53">
        <v>45.98</v>
      </c>
      <c r="L57" s="53">
        <v>16.390999999999998</v>
      </c>
      <c r="M57" s="53">
        <v>15.975</v>
      </c>
      <c r="N57" s="53">
        <v>13.615</v>
      </c>
      <c r="O57" s="53">
        <v>10.215999999999999</v>
      </c>
      <c r="P57" s="53">
        <v>23.896999999999998</v>
      </c>
      <c r="Q57" s="53">
        <v>21.774999999999999</v>
      </c>
      <c r="R57" s="53">
        <v>10.86</v>
      </c>
      <c r="S57" s="53">
        <v>10.532</v>
      </c>
      <c r="T57" s="53">
        <v>8.5559999999999992</v>
      </c>
      <c r="U57" s="53">
        <v>7.5030000000000001</v>
      </c>
      <c r="V57" s="53">
        <v>46.337000000000003</v>
      </c>
      <c r="W57" s="53">
        <v>37.860999999999997</v>
      </c>
      <c r="X57" s="53">
        <v>13.866</v>
      </c>
      <c r="Y57" s="53">
        <v>12.699</v>
      </c>
      <c r="Z57" s="53">
        <v>11.295999999999999</v>
      </c>
      <c r="AA57" s="53">
        <v>8.4760000000000009</v>
      </c>
      <c r="AB57" s="53">
        <v>5.2859999999999996</v>
      </c>
      <c r="AC57" s="53">
        <v>4.3869999999999996</v>
      </c>
      <c r="AD57" s="53">
        <v>1.7190000000000001</v>
      </c>
      <c r="AE57" s="53">
        <v>2.6469999999999998</v>
      </c>
      <c r="AF57" s="53">
        <v>2.0499999999999998</v>
      </c>
      <c r="AG57" s="53">
        <v>1.4279999999999999</v>
      </c>
      <c r="AH57" s="53">
        <v>9.859</v>
      </c>
      <c r="AI57" s="53">
        <v>8.1189999999999998</v>
      </c>
      <c r="AJ57" s="53">
        <v>2.5249999999999999</v>
      </c>
      <c r="AK57" s="53">
        <v>3.2759999999999998</v>
      </c>
      <c r="AL57" s="53">
        <v>2.319</v>
      </c>
      <c r="AM57" s="53">
        <v>1.74</v>
      </c>
      <c r="AN57" s="53">
        <v>55.651000000000003</v>
      </c>
      <c r="AO57" s="53">
        <v>45.582000000000001</v>
      </c>
      <c r="AP57" s="53">
        <v>22.678000000000001</v>
      </c>
      <c r="AQ57" s="53">
        <v>20.524999999999999</v>
      </c>
      <c r="AR57" s="53">
        <v>17.456</v>
      </c>
      <c r="AS57" s="53">
        <v>17.074999999999999</v>
      </c>
      <c r="AT57" s="53">
        <v>100.968</v>
      </c>
      <c r="AU57" s="53">
        <v>78.125</v>
      </c>
      <c r="AV57" s="53">
        <v>28.37</v>
      </c>
      <c r="AW57" s="53">
        <v>26.8</v>
      </c>
      <c r="AX57" s="53">
        <v>22.954999999999998</v>
      </c>
      <c r="AY57" s="53">
        <v>22.843</v>
      </c>
      <c r="AZ57" s="53">
        <v>46.192999999999998</v>
      </c>
      <c r="BA57" s="53">
        <v>38.049999999999997</v>
      </c>
      <c r="BB57" s="53">
        <v>20.684999999999999</v>
      </c>
      <c r="BC57" s="53">
        <v>15.558</v>
      </c>
      <c r="BD57" s="53">
        <v>14.052</v>
      </c>
      <c r="BE57" s="53">
        <v>14.37</v>
      </c>
      <c r="BF57" s="53">
        <v>84.718000000000004</v>
      </c>
      <c r="BG57" s="53">
        <v>65.534999999999997</v>
      </c>
      <c r="BH57" s="53">
        <v>26.376999999999999</v>
      </c>
      <c r="BI57" s="53">
        <v>21.373000000000001</v>
      </c>
      <c r="BJ57" s="53">
        <v>17.786000000000001</v>
      </c>
      <c r="BK57" s="53">
        <v>19.183</v>
      </c>
      <c r="BL57" s="53">
        <v>9.4580000000000002</v>
      </c>
      <c r="BM57" s="53">
        <v>7.532</v>
      </c>
      <c r="BN57" s="53">
        <v>1.9930000000000001</v>
      </c>
      <c r="BO57" s="53">
        <v>4.9669999999999996</v>
      </c>
      <c r="BP57" s="53">
        <v>3.403</v>
      </c>
      <c r="BQ57" s="53">
        <v>2.7050000000000001</v>
      </c>
      <c r="BR57" s="53">
        <v>16.25</v>
      </c>
      <c r="BS57" s="53">
        <v>12.59</v>
      </c>
      <c r="BT57" s="53">
        <v>1.9930000000000001</v>
      </c>
      <c r="BU57" s="53">
        <v>5.4269999999999996</v>
      </c>
      <c r="BV57" s="53">
        <v>5.1689999999999996</v>
      </c>
      <c r="BW57" s="53">
        <v>3.66</v>
      </c>
    </row>
    <row r="58" spans="1:75">
      <c r="A58" s="10">
        <v>43252</v>
      </c>
      <c r="B58" s="53">
        <v>8.0570000000000004</v>
      </c>
      <c r="C58" s="53">
        <v>8.3879999999999999</v>
      </c>
      <c r="D58" s="53">
        <v>31.126000000000001</v>
      </c>
      <c r="E58" s="53">
        <v>27.347000000000001</v>
      </c>
      <c r="F58" s="53">
        <v>13.282999999999999</v>
      </c>
      <c r="G58" s="53">
        <v>12.875999999999999</v>
      </c>
      <c r="H58" s="53">
        <v>11.032</v>
      </c>
      <c r="I58" s="53">
        <v>8.4130000000000003</v>
      </c>
      <c r="J58" s="53">
        <v>59.877000000000002</v>
      </c>
      <c r="K58" s="53">
        <v>49.99</v>
      </c>
      <c r="L58" s="53">
        <v>17.626999999999999</v>
      </c>
      <c r="M58" s="53">
        <v>17.350000000000001</v>
      </c>
      <c r="N58" s="53">
        <v>15.013999999999999</v>
      </c>
      <c r="O58" s="53">
        <v>9.8870000000000005</v>
      </c>
      <c r="P58" s="53">
        <v>24.984000000000002</v>
      </c>
      <c r="Q58" s="53">
        <v>21.946999999999999</v>
      </c>
      <c r="R58" s="53">
        <v>11.228</v>
      </c>
      <c r="S58" s="53">
        <v>10.754</v>
      </c>
      <c r="T58" s="53">
        <v>8.86</v>
      </c>
      <c r="U58" s="53">
        <v>7.2320000000000002</v>
      </c>
      <c r="V58" s="53">
        <v>49.113999999999997</v>
      </c>
      <c r="W58" s="53">
        <v>40.542999999999999</v>
      </c>
      <c r="X58" s="53">
        <v>14.568</v>
      </c>
      <c r="Y58" s="53">
        <v>14.141999999999999</v>
      </c>
      <c r="Z58" s="53">
        <v>11.833</v>
      </c>
      <c r="AA58" s="53">
        <v>8.5709999999999997</v>
      </c>
      <c r="AB58" s="53">
        <v>6.1429999999999998</v>
      </c>
      <c r="AC58" s="53">
        <v>5.4</v>
      </c>
      <c r="AD58" s="53">
        <v>2.0550000000000002</v>
      </c>
      <c r="AE58" s="53">
        <v>2.1230000000000002</v>
      </c>
      <c r="AF58" s="53">
        <v>2.1720000000000002</v>
      </c>
      <c r="AG58" s="53">
        <v>1.181</v>
      </c>
      <c r="AH58" s="53">
        <v>10.762</v>
      </c>
      <c r="AI58" s="53">
        <v>9.4469999999999992</v>
      </c>
      <c r="AJ58" s="53">
        <v>3.0590000000000002</v>
      </c>
      <c r="AK58" s="53">
        <v>3.2069999999999999</v>
      </c>
      <c r="AL58" s="53">
        <v>3.181</v>
      </c>
      <c r="AM58" s="53">
        <v>1.3149999999999999</v>
      </c>
      <c r="AN58" s="53">
        <v>55.920999999999999</v>
      </c>
      <c r="AO58" s="53">
        <v>46.918999999999997</v>
      </c>
      <c r="AP58" s="53">
        <v>23.222000000000001</v>
      </c>
      <c r="AQ58" s="53">
        <v>22.234999999999999</v>
      </c>
      <c r="AR58" s="53">
        <v>18.213999999999999</v>
      </c>
      <c r="AS58" s="53">
        <v>15.798</v>
      </c>
      <c r="AT58" s="53">
        <v>99.242999999999995</v>
      </c>
      <c r="AU58" s="53">
        <v>79.772999999999996</v>
      </c>
      <c r="AV58" s="53">
        <v>28.137</v>
      </c>
      <c r="AW58" s="53">
        <v>27.754999999999999</v>
      </c>
      <c r="AX58" s="53">
        <v>23.881</v>
      </c>
      <c r="AY58" s="53">
        <v>19.47</v>
      </c>
      <c r="AZ58" s="53">
        <v>46.14</v>
      </c>
      <c r="BA58" s="53">
        <v>39.018000000000001</v>
      </c>
      <c r="BB58" s="53">
        <v>19.984999999999999</v>
      </c>
      <c r="BC58" s="53">
        <v>17.882999999999999</v>
      </c>
      <c r="BD58" s="53">
        <v>15.404</v>
      </c>
      <c r="BE58" s="53">
        <v>13.112</v>
      </c>
      <c r="BF58" s="53">
        <v>83.382999999999996</v>
      </c>
      <c r="BG58" s="53">
        <v>67.245999999999995</v>
      </c>
      <c r="BH58" s="53">
        <v>24.460999999999999</v>
      </c>
      <c r="BI58" s="53">
        <v>22.655000000000001</v>
      </c>
      <c r="BJ58" s="53">
        <v>20.13</v>
      </c>
      <c r="BK58" s="53">
        <v>16.137</v>
      </c>
      <c r="BL58" s="53">
        <v>9.7799999999999994</v>
      </c>
      <c r="BM58" s="53">
        <v>7.9020000000000001</v>
      </c>
      <c r="BN58" s="53">
        <v>3.2370000000000001</v>
      </c>
      <c r="BO58" s="53">
        <v>4.3520000000000003</v>
      </c>
      <c r="BP58" s="53">
        <v>2.8090000000000002</v>
      </c>
      <c r="BQ58" s="53">
        <v>2.6859999999999999</v>
      </c>
      <c r="BR58" s="53">
        <v>15.86</v>
      </c>
      <c r="BS58" s="53">
        <v>12.526999999999999</v>
      </c>
      <c r="BT58" s="53">
        <v>3.6760000000000002</v>
      </c>
      <c r="BU58" s="53">
        <v>5.0999999999999996</v>
      </c>
      <c r="BV58" s="53">
        <v>3.7509999999999999</v>
      </c>
      <c r="BW58" s="53">
        <v>3.3330000000000002</v>
      </c>
    </row>
    <row r="59" spans="1:75">
      <c r="A59" s="10">
        <v>43525</v>
      </c>
      <c r="B59" s="53">
        <v>11.275</v>
      </c>
      <c r="C59" s="53">
        <v>7.3689999999999998</v>
      </c>
      <c r="D59" s="53">
        <v>28.844999999999999</v>
      </c>
      <c r="E59" s="53">
        <v>25.927</v>
      </c>
      <c r="F59" s="53">
        <v>12.334</v>
      </c>
      <c r="G59" s="53">
        <v>12.526</v>
      </c>
      <c r="H59" s="53">
        <v>10.471</v>
      </c>
      <c r="I59" s="53">
        <v>7.9189999999999996</v>
      </c>
      <c r="J59" s="53">
        <v>56.597000000000001</v>
      </c>
      <c r="K59" s="53">
        <v>46.756999999999998</v>
      </c>
      <c r="L59" s="53">
        <v>16.422000000000001</v>
      </c>
      <c r="M59" s="53">
        <v>16.635999999999999</v>
      </c>
      <c r="N59" s="53">
        <v>13.699</v>
      </c>
      <c r="O59" s="53">
        <v>9.84</v>
      </c>
      <c r="P59" s="53">
        <v>23.437999999999999</v>
      </c>
      <c r="Q59" s="53">
        <v>21.452999999999999</v>
      </c>
      <c r="R59" s="53">
        <v>11.288</v>
      </c>
      <c r="S59" s="53">
        <v>10.397</v>
      </c>
      <c r="T59" s="53">
        <v>7.46</v>
      </c>
      <c r="U59" s="53">
        <v>6.1509999999999998</v>
      </c>
      <c r="V59" s="53">
        <v>46.542999999999999</v>
      </c>
      <c r="W59" s="53">
        <v>38.691000000000003</v>
      </c>
      <c r="X59" s="53">
        <v>15.129</v>
      </c>
      <c r="Y59" s="53">
        <v>13.965999999999999</v>
      </c>
      <c r="Z59" s="53">
        <v>9.5950000000000006</v>
      </c>
      <c r="AA59" s="53">
        <v>7.8520000000000003</v>
      </c>
      <c r="AB59" s="53">
        <v>5.4080000000000004</v>
      </c>
      <c r="AC59" s="53">
        <v>4.4749999999999996</v>
      </c>
      <c r="AD59" s="53">
        <v>1.046</v>
      </c>
      <c r="AE59" s="53">
        <v>2.129</v>
      </c>
      <c r="AF59" s="53">
        <v>3.012</v>
      </c>
      <c r="AG59" s="53">
        <v>1.768</v>
      </c>
      <c r="AH59" s="53">
        <v>10.053000000000001</v>
      </c>
      <c r="AI59" s="53">
        <v>8.0660000000000007</v>
      </c>
      <c r="AJ59" s="53">
        <v>1.2929999999999999</v>
      </c>
      <c r="AK59" s="53">
        <v>2.67</v>
      </c>
      <c r="AL59" s="53">
        <v>4.1029999999999998</v>
      </c>
      <c r="AM59" s="53">
        <v>1.9870000000000001</v>
      </c>
      <c r="AN59" s="53">
        <v>55.642000000000003</v>
      </c>
      <c r="AO59" s="53">
        <v>47.392000000000003</v>
      </c>
      <c r="AP59" s="53">
        <v>22.922000000000001</v>
      </c>
      <c r="AQ59" s="53">
        <v>22.448</v>
      </c>
      <c r="AR59" s="53">
        <v>19.913</v>
      </c>
      <c r="AS59" s="53">
        <v>15.811999999999999</v>
      </c>
      <c r="AT59" s="53">
        <v>101.899</v>
      </c>
      <c r="AU59" s="53">
        <v>80.765000000000001</v>
      </c>
      <c r="AV59" s="53">
        <v>28.03</v>
      </c>
      <c r="AW59" s="53">
        <v>28.173999999999999</v>
      </c>
      <c r="AX59" s="53">
        <v>24.561</v>
      </c>
      <c r="AY59" s="53">
        <v>21.134</v>
      </c>
      <c r="AZ59" s="53">
        <v>42.465000000000003</v>
      </c>
      <c r="BA59" s="53">
        <v>36.555</v>
      </c>
      <c r="BB59" s="53">
        <v>19.675000000000001</v>
      </c>
      <c r="BC59" s="53">
        <v>16.524000000000001</v>
      </c>
      <c r="BD59" s="53">
        <v>14.284000000000001</v>
      </c>
      <c r="BE59" s="53">
        <v>11.566000000000001</v>
      </c>
      <c r="BF59" s="53">
        <v>76.778999999999996</v>
      </c>
      <c r="BG59" s="53">
        <v>61.44</v>
      </c>
      <c r="BH59" s="53">
        <v>24.08</v>
      </c>
      <c r="BI59" s="53">
        <v>20.300999999999998</v>
      </c>
      <c r="BJ59" s="53">
        <v>17.059000000000001</v>
      </c>
      <c r="BK59" s="53">
        <v>15.339</v>
      </c>
      <c r="BL59" s="53">
        <v>13.177</v>
      </c>
      <c r="BM59" s="53">
        <v>10.837999999999999</v>
      </c>
      <c r="BN59" s="53">
        <v>3.2469999999999999</v>
      </c>
      <c r="BO59" s="53">
        <v>5.9240000000000004</v>
      </c>
      <c r="BP59" s="53">
        <v>5.6289999999999996</v>
      </c>
      <c r="BQ59" s="53">
        <v>4.2460000000000004</v>
      </c>
      <c r="BR59" s="53">
        <v>25.119</v>
      </c>
      <c r="BS59" s="53">
        <v>19.324999999999999</v>
      </c>
      <c r="BT59" s="53">
        <v>3.95</v>
      </c>
      <c r="BU59" s="53">
        <v>7.8730000000000002</v>
      </c>
      <c r="BV59" s="53">
        <v>7.5019999999999998</v>
      </c>
      <c r="BW59" s="53">
        <v>5.7939999999999996</v>
      </c>
    </row>
    <row r="60" spans="1:75">
      <c r="A60" s="10">
        <v>43617</v>
      </c>
      <c r="B60" s="53">
        <v>10.281000000000001</v>
      </c>
      <c r="C60" s="53">
        <v>6.9370000000000003</v>
      </c>
      <c r="D60" s="53">
        <v>28.782</v>
      </c>
      <c r="E60" s="53">
        <v>25.72</v>
      </c>
      <c r="F60" s="53">
        <v>12.616</v>
      </c>
      <c r="G60" s="53">
        <v>11.504</v>
      </c>
      <c r="H60" s="53">
        <v>10.808999999999999</v>
      </c>
      <c r="I60" s="53">
        <v>8.2260000000000009</v>
      </c>
      <c r="J60" s="53">
        <v>56.235999999999997</v>
      </c>
      <c r="K60" s="53">
        <v>46.652999999999999</v>
      </c>
      <c r="L60" s="53">
        <v>15.795</v>
      </c>
      <c r="M60" s="53">
        <v>16.193999999999999</v>
      </c>
      <c r="N60" s="53">
        <v>14.664999999999999</v>
      </c>
      <c r="O60" s="53">
        <v>9.5830000000000002</v>
      </c>
      <c r="P60" s="53">
        <v>24.068000000000001</v>
      </c>
      <c r="Q60" s="53">
        <v>21.856000000000002</v>
      </c>
      <c r="R60" s="53">
        <v>11.114000000000001</v>
      </c>
      <c r="S60" s="53">
        <v>9.5440000000000005</v>
      </c>
      <c r="T60" s="53">
        <v>8.8469999999999995</v>
      </c>
      <c r="U60" s="53">
        <v>6.7539999999999996</v>
      </c>
      <c r="V60" s="53">
        <v>47.848999999999997</v>
      </c>
      <c r="W60" s="53">
        <v>39.984999999999999</v>
      </c>
      <c r="X60" s="53">
        <v>13.88</v>
      </c>
      <c r="Y60" s="53">
        <v>13.734999999999999</v>
      </c>
      <c r="Z60" s="53">
        <v>12.371</v>
      </c>
      <c r="AA60" s="53">
        <v>7.8639999999999999</v>
      </c>
      <c r="AB60" s="53">
        <v>4.7140000000000004</v>
      </c>
      <c r="AC60" s="53">
        <v>3.8639999999999999</v>
      </c>
      <c r="AD60" s="53">
        <v>1.5009999999999999</v>
      </c>
      <c r="AE60" s="53">
        <v>1.9610000000000001</v>
      </c>
      <c r="AF60" s="53">
        <v>1.9610000000000001</v>
      </c>
      <c r="AG60" s="53">
        <v>1.4730000000000001</v>
      </c>
      <c r="AH60" s="53">
        <v>8.3879999999999999</v>
      </c>
      <c r="AI60" s="53">
        <v>6.6680000000000001</v>
      </c>
      <c r="AJ60" s="53">
        <v>1.915</v>
      </c>
      <c r="AK60" s="53">
        <v>2.4590000000000001</v>
      </c>
      <c r="AL60" s="53">
        <v>2.294</v>
      </c>
      <c r="AM60" s="53">
        <v>1.72</v>
      </c>
      <c r="AN60" s="53">
        <v>55.216000000000001</v>
      </c>
      <c r="AO60" s="53">
        <v>47.424999999999997</v>
      </c>
      <c r="AP60" s="53">
        <v>22.221</v>
      </c>
      <c r="AQ60" s="53">
        <v>21.981999999999999</v>
      </c>
      <c r="AR60" s="53">
        <v>19.472000000000001</v>
      </c>
      <c r="AS60" s="53">
        <v>15.153</v>
      </c>
      <c r="AT60" s="53">
        <v>103.02200000000001</v>
      </c>
      <c r="AU60" s="53">
        <v>81.078999999999994</v>
      </c>
      <c r="AV60" s="53">
        <v>27.966000000000001</v>
      </c>
      <c r="AW60" s="53">
        <v>28.302</v>
      </c>
      <c r="AX60" s="53">
        <v>24.811</v>
      </c>
      <c r="AY60" s="53">
        <v>21.943000000000001</v>
      </c>
      <c r="AZ60" s="53">
        <v>43.625</v>
      </c>
      <c r="BA60" s="53">
        <v>37.756999999999998</v>
      </c>
      <c r="BB60" s="53">
        <v>19.934000000000001</v>
      </c>
      <c r="BC60" s="53">
        <v>16.513999999999999</v>
      </c>
      <c r="BD60" s="53">
        <v>14.239000000000001</v>
      </c>
      <c r="BE60" s="53">
        <v>11.71</v>
      </c>
      <c r="BF60" s="53">
        <v>82.495000000000005</v>
      </c>
      <c r="BG60" s="53">
        <v>64.948999999999998</v>
      </c>
      <c r="BH60" s="53">
        <v>25.489000000000001</v>
      </c>
      <c r="BI60" s="53">
        <v>22.041</v>
      </c>
      <c r="BJ60" s="53">
        <v>17.419</v>
      </c>
      <c r="BK60" s="53">
        <v>17.545999999999999</v>
      </c>
      <c r="BL60" s="53">
        <v>11.59</v>
      </c>
      <c r="BM60" s="53">
        <v>9.6679999999999993</v>
      </c>
      <c r="BN60" s="53">
        <v>2.2869999999999999</v>
      </c>
      <c r="BO60" s="53">
        <v>5.468</v>
      </c>
      <c r="BP60" s="53">
        <v>5.2329999999999997</v>
      </c>
      <c r="BQ60" s="53">
        <v>3.444</v>
      </c>
      <c r="BR60" s="53">
        <v>20.527000000000001</v>
      </c>
      <c r="BS60" s="53">
        <v>16.13</v>
      </c>
      <c r="BT60" s="53">
        <v>2.4769999999999999</v>
      </c>
      <c r="BU60" s="53">
        <v>6.2610000000000001</v>
      </c>
      <c r="BV60" s="53">
        <v>7.3920000000000003</v>
      </c>
      <c r="BW60" s="53">
        <v>4.3970000000000002</v>
      </c>
    </row>
    <row r="61" spans="1:75">
      <c r="A61" s="10">
        <v>43709</v>
      </c>
      <c r="B61" s="53">
        <v>10.36</v>
      </c>
      <c r="C61" s="53">
        <v>6.6159999999999997</v>
      </c>
      <c r="D61" s="53">
        <v>28.74</v>
      </c>
      <c r="E61" s="53">
        <v>25.109000000000002</v>
      </c>
      <c r="F61" s="53">
        <v>12.118</v>
      </c>
      <c r="G61" s="53">
        <v>10.798</v>
      </c>
      <c r="H61" s="53">
        <v>9.8130000000000006</v>
      </c>
      <c r="I61" s="53">
        <v>8.0739999999999998</v>
      </c>
      <c r="J61" s="53">
        <v>54.500999999999998</v>
      </c>
      <c r="K61" s="53">
        <v>44.552</v>
      </c>
      <c r="L61" s="53">
        <v>15.33</v>
      </c>
      <c r="M61" s="53">
        <v>15.019</v>
      </c>
      <c r="N61" s="53">
        <v>14.202999999999999</v>
      </c>
      <c r="O61" s="53">
        <v>9.9489999999999998</v>
      </c>
      <c r="P61" s="53">
        <v>23.776</v>
      </c>
      <c r="Q61" s="53">
        <v>21.082999999999998</v>
      </c>
      <c r="R61" s="53">
        <v>10.958</v>
      </c>
      <c r="S61" s="53">
        <v>8.9049999999999994</v>
      </c>
      <c r="T61" s="53">
        <v>7.3250000000000002</v>
      </c>
      <c r="U61" s="53">
        <v>6.7560000000000002</v>
      </c>
      <c r="V61" s="53">
        <v>45.585999999999999</v>
      </c>
      <c r="W61" s="53">
        <v>37.177999999999997</v>
      </c>
      <c r="X61" s="53">
        <v>14.077</v>
      </c>
      <c r="Y61" s="53">
        <v>12.557</v>
      </c>
      <c r="Z61" s="53">
        <v>10.544</v>
      </c>
      <c r="AA61" s="53">
        <v>8.4079999999999995</v>
      </c>
      <c r="AB61" s="53">
        <v>4.9640000000000004</v>
      </c>
      <c r="AC61" s="53">
        <v>4.0259999999999998</v>
      </c>
      <c r="AD61" s="53">
        <v>1.161</v>
      </c>
      <c r="AE61" s="53">
        <v>1.893</v>
      </c>
      <c r="AF61" s="53">
        <v>2.488</v>
      </c>
      <c r="AG61" s="53">
        <v>1.3180000000000001</v>
      </c>
      <c r="AH61" s="53">
        <v>8.9149999999999991</v>
      </c>
      <c r="AI61" s="53">
        <v>7.3739999999999997</v>
      </c>
      <c r="AJ61" s="53">
        <v>1.2529999999999999</v>
      </c>
      <c r="AK61" s="53">
        <v>2.4620000000000002</v>
      </c>
      <c r="AL61" s="53">
        <v>3.6589999999999998</v>
      </c>
      <c r="AM61" s="53">
        <v>1.5409999999999999</v>
      </c>
      <c r="AN61" s="53">
        <v>56.856000000000002</v>
      </c>
      <c r="AO61" s="53">
        <v>47.86</v>
      </c>
      <c r="AP61" s="53">
        <v>22.701000000000001</v>
      </c>
      <c r="AQ61" s="53">
        <v>21.824999999999999</v>
      </c>
      <c r="AR61" s="53">
        <v>20.277000000000001</v>
      </c>
      <c r="AS61" s="53">
        <v>15.984</v>
      </c>
      <c r="AT61" s="53">
        <v>102.498</v>
      </c>
      <c r="AU61" s="53">
        <v>81.537999999999997</v>
      </c>
      <c r="AV61" s="53">
        <v>28.015000000000001</v>
      </c>
      <c r="AW61" s="53">
        <v>28.431000000000001</v>
      </c>
      <c r="AX61" s="53">
        <v>25.091999999999999</v>
      </c>
      <c r="AY61" s="53">
        <v>20.96</v>
      </c>
      <c r="AZ61" s="53">
        <v>43.91</v>
      </c>
      <c r="BA61" s="53">
        <v>37.216999999999999</v>
      </c>
      <c r="BB61" s="53">
        <v>20.225000000000001</v>
      </c>
      <c r="BC61" s="53">
        <v>16.605</v>
      </c>
      <c r="BD61" s="53">
        <v>14.079000000000001</v>
      </c>
      <c r="BE61" s="53">
        <v>12.531000000000001</v>
      </c>
      <c r="BF61" s="53">
        <v>81.847999999999999</v>
      </c>
      <c r="BG61" s="53">
        <v>64.75</v>
      </c>
      <c r="BH61" s="53">
        <v>25.539000000000001</v>
      </c>
      <c r="BI61" s="53">
        <v>22.024000000000001</v>
      </c>
      <c r="BJ61" s="53">
        <v>17.187999999999999</v>
      </c>
      <c r="BK61" s="53">
        <v>17.097999999999999</v>
      </c>
      <c r="BL61" s="53">
        <v>12.946</v>
      </c>
      <c r="BM61" s="53">
        <v>10.643000000000001</v>
      </c>
      <c r="BN61" s="53">
        <v>2.476</v>
      </c>
      <c r="BO61" s="53">
        <v>5.22</v>
      </c>
      <c r="BP61" s="53">
        <v>6.1980000000000004</v>
      </c>
      <c r="BQ61" s="53">
        <v>3.4529999999999998</v>
      </c>
      <c r="BR61" s="53">
        <v>20.65</v>
      </c>
      <c r="BS61" s="53">
        <v>16.788</v>
      </c>
      <c r="BT61" s="53">
        <v>2.476</v>
      </c>
      <c r="BU61" s="53">
        <v>6.407</v>
      </c>
      <c r="BV61" s="53">
        <v>7.9039999999999999</v>
      </c>
      <c r="BW61" s="53">
        <v>3.8620000000000001</v>
      </c>
    </row>
    <row r="62" spans="1:75">
      <c r="A62" s="10">
        <v>43800</v>
      </c>
      <c r="B62" s="53">
        <v>10.755000000000001</v>
      </c>
      <c r="C62" s="53">
        <v>6.3570000000000002</v>
      </c>
      <c r="D62" s="53">
        <v>29.312999999999999</v>
      </c>
      <c r="E62" s="53">
        <v>25.795999999999999</v>
      </c>
      <c r="F62" s="53">
        <v>12.115</v>
      </c>
      <c r="G62" s="53">
        <v>11.976000000000001</v>
      </c>
      <c r="H62" s="53">
        <v>10.044</v>
      </c>
      <c r="I62" s="53">
        <v>7.6920000000000002</v>
      </c>
      <c r="J62" s="53">
        <v>54.847999999999999</v>
      </c>
      <c r="K62" s="53">
        <v>45.829000000000001</v>
      </c>
      <c r="L62" s="53">
        <v>15.279</v>
      </c>
      <c r="M62" s="53">
        <v>16.231999999999999</v>
      </c>
      <c r="N62" s="53">
        <v>14.318</v>
      </c>
      <c r="O62" s="53">
        <v>9.0190000000000001</v>
      </c>
      <c r="P62" s="53">
        <v>24.584</v>
      </c>
      <c r="Q62" s="53">
        <v>21.556000000000001</v>
      </c>
      <c r="R62" s="53">
        <v>10.382999999999999</v>
      </c>
      <c r="S62" s="53">
        <v>10.003</v>
      </c>
      <c r="T62" s="53">
        <v>7.9059999999999997</v>
      </c>
      <c r="U62" s="53">
        <v>6.7709999999999999</v>
      </c>
      <c r="V62" s="53">
        <v>46.249000000000002</v>
      </c>
      <c r="W62" s="53">
        <v>38.151000000000003</v>
      </c>
      <c r="X62" s="53">
        <v>13.244</v>
      </c>
      <c r="Y62" s="53">
        <v>13.75</v>
      </c>
      <c r="Z62" s="53">
        <v>11.157</v>
      </c>
      <c r="AA62" s="53">
        <v>8.0969999999999995</v>
      </c>
      <c r="AB62" s="53">
        <v>4.7279999999999998</v>
      </c>
      <c r="AC62" s="53">
        <v>4.24</v>
      </c>
      <c r="AD62" s="53">
        <v>1.732</v>
      </c>
      <c r="AE62" s="53">
        <v>1.9730000000000001</v>
      </c>
      <c r="AF62" s="53">
        <v>2.1379999999999999</v>
      </c>
      <c r="AG62" s="53">
        <v>0.92200000000000004</v>
      </c>
      <c r="AH62" s="53">
        <v>8.5990000000000002</v>
      </c>
      <c r="AI62" s="53">
        <v>7.6769999999999996</v>
      </c>
      <c r="AJ62" s="53">
        <v>2.0350000000000001</v>
      </c>
      <c r="AK62" s="53">
        <v>2.4820000000000002</v>
      </c>
      <c r="AL62" s="53">
        <v>3.161</v>
      </c>
      <c r="AM62" s="53">
        <v>0.92200000000000004</v>
      </c>
      <c r="AN62" s="53">
        <v>58.593000000000004</v>
      </c>
      <c r="AO62" s="53">
        <v>47.917000000000002</v>
      </c>
      <c r="AP62" s="53">
        <v>21.934000000000001</v>
      </c>
      <c r="AQ62" s="53">
        <v>23.056000000000001</v>
      </c>
      <c r="AR62" s="53">
        <v>19.922999999999998</v>
      </c>
      <c r="AS62" s="53">
        <v>18.094000000000001</v>
      </c>
      <c r="AT62" s="53">
        <v>104.756</v>
      </c>
      <c r="AU62" s="53">
        <v>81.924999999999997</v>
      </c>
      <c r="AV62" s="53">
        <v>27.963000000000001</v>
      </c>
      <c r="AW62" s="53">
        <v>28.564</v>
      </c>
      <c r="AX62" s="53">
        <v>25.398</v>
      </c>
      <c r="AY62" s="53">
        <v>22.831</v>
      </c>
      <c r="AZ62" s="53">
        <v>46.972000000000001</v>
      </c>
      <c r="BA62" s="53">
        <v>38.798000000000002</v>
      </c>
      <c r="BB62" s="53">
        <v>20.103000000000002</v>
      </c>
      <c r="BC62" s="53">
        <v>18.207999999999998</v>
      </c>
      <c r="BD62" s="53">
        <v>14.179</v>
      </c>
      <c r="BE62" s="53">
        <v>14.39</v>
      </c>
      <c r="BF62" s="53">
        <v>86.281999999999996</v>
      </c>
      <c r="BG62" s="53">
        <v>67.388000000000005</v>
      </c>
      <c r="BH62" s="53">
        <v>26.132000000000001</v>
      </c>
      <c r="BI62" s="53">
        <v>22.997</v>
      </c>
      <c r="BJ62" s="53">
        <v>18.259</v>
      </c>
      <c r="BK62" s="53">
        <v>18.893999999999998</v>
      </c>
      <c r="BL62" s="53">
        <v>11.621</v>
      </c>
      <c r="BM62" s="53">
        <v>9.1189999999999998</v>
      </c>
      <c r="BN62" s="53">
        <v>1.831</v>
      </c>
      <c r="BO62" s="53">
        <v>4.8470000000000004</v>
      </c>
      <c r="BP62" s="53">
        <v>5.7439999999999998</v>
      </c>
      <c r="BQ62" s="53">
        <v>3.7050000000000001</v>
      </c>
      <c r="BR62" s="53">
        <v>18.472999999999999</v>
      </c>
      <c r="BS62" s="53">
        <v>14.537000000000001</v>
      </c>
      <c r="BT62" s="53">
        <v>1.831</v>
      </c>
      <c r="BU62" s="53">
        <v>5.5670000000000002</v>
      </c>
      <c r="BV62" s="53">
        <v>7.1390000000000002</v>
      </c>
      <c r="BW62" s="53">
        <v>3.9369999999999998</v>
      </c>
    </row>
    <row r="63" spans="1:75">
      <c r="A63" s="10">
        <v>43891</v>
      </c>
      <c r="B63" s="53">
        <v>10.375</v>
      </c>
      <c r="C63" s="53">
        <v>6.306</v>
      </c>
      <c r="D63" s="53">
        <v>30.593</v>
      </c>
      <c r="E63" s="53">
        <v>26.181000000000001</v>
      </c>
      <c r="F63" s="53">
        <v>12.66</v>
      </c>
      <c r="G63" s="53">
        <v>12.464</v>
      </c>
      <c r="H63" s="53">
        <v>11.058</v>
      </c>
      <c r="I63" s="53">
        <v>8.6229999999999993</v>
      </c>
      <c r="J63" s="53">
        <v>58.15</v>
      </c>
      <c r="K63" s="53">
        <v>48.113999999999997</v>
      </c>
      <c r="L63" s="53">
        <v>16.02</v>
      </c>
      <c r="M63" s="53">
        <v>16.821000000000002</v>
      </c>
      <c r="N63" s="53">
        <v>15.273</v>
      </c>
      <c r="O63" s="53">
        <v>10.036</v>
      </c>
      <c r="P63" s="53">
        <v>24.638999999999999</v>
      </c>
      <c r="Q63" s="53">
        <v>21.370999999999999</v>
      </c>
      <c r="R63" s="53">
        <v>10.493</v>
      </c>
      <c r="S63" s="53">
        <v>10.505000000000001</v>
      </c>
      <c r="T63" s="53">
        <v>8.8119999999999994</v>
      </c>
      <c r="U63" s="53">
        <v>6.8310000000000004</v>
      </c>
      <c r="V63" s="53">
        <v>47.905000000000001</v>
      </c>
      <c r="W63" s="53">
        <v>40.037999999999997</v>
      </c>
      <c r="X63" s="53">
        <v>13.557</v>
      </c>
      <c r="Y63" s="53">
        <v>14.461</v>
      </c>
      <c r="Z63" s="53">
        <v>12.019</v>
      </c>
      <c r="AA63" s="53">
        <v>7.867</v>
      </c>
      <c r="AB63" s="53">
        <v>5.9539999999999997</v>
      </c>
      <c r="AC63" s="53">
        <v>4.8099999999999996</v>
      </c>
      <c r="AD63" s="53">
        <v>2.1669999999999998</v>
      </c>
      <c r="AE63" s="53">
        <v>1.9590000000000001</v>
      </c>
      <c r="AF63" s="53">
        <v>2.246</v>
      </c>
      <c r="AG63" s="53">
        <v>1.7929999999999999</v>
      </c>
      <c r="AH63" s="53">
        <v>10.244999999999999</v>
      </c>
      <c r="AI63" s="53">
        <v>8.0760000000000005</v>
      </c>
      <c r="AJ63" s="53">
        <v>2.4630000000000001</v>
      </c>
      <c r="AK63" s="53">
        <v>2.36</v>
      </c>
      <c r="AL63" s="53">
        <v>3.2530000000000001</v>
      </c>
      <c r="AM63" s="53">
        <v>2.169</v>
      </c>
      <c r="AN63" s="53">
        <v>59.323</v>
      </c>
      <c r="AO63" s="53">
        <v>48.378</v>
      </c>
      <c r="AP63" s="53">
        <v>22.702999999999999</v>
      </c>
      <c r="AQ63" s="53">
        <v>22.375</v>
      </c>
      <c r="AR63" s="53">
        <v>19.8</v>
      </c>
      <c r="AS63" s="53">
        <v>17.988</v>
      </c>
      <c r="AT63" s="53">
        <v>104.407</v>
      </c>
      <c r="AU63" s="53">
        <v>82.364000000000004</v>
      </c>
      <c r="AV63" s="53">
        <v>27.891999999999999</v>
      </c>
      <c r="AW63" s="53">
        <v>28.777999999999999</v>
      </c>
      <c r="AX63" s="53">
        <v>25.693999999999999</v>
      </c>
      <c r="AY63" s="53">
        <v>22.042999999999999</v>
      </c>
      <c r="AZ63" s="53">
        <v>46.555999999999997</v>
      </c>
      <c r="BA63" s="53">
        <v>38.415999999999997</v>
      </c>
      <c r="BB63" s="53">
        <v>20.038</v>
      </c>
      <c r="BC63" s="53">
        <v>16.951000000000001</v>
      </c>
      <c r="BD63" s="53">
        <v>14.375999999999999</v>
      </c>
      <c r="BE63" s="53">
        <v>13.528</v>
      </c>
      <c r="BF63" s="53">
        <v>83.691999999999993</v>
      </c>
      <c r="BG63" s="53">
        <v>66.108999999999995</v>
      </c>
      <c r="BH63" s="53">
        <v>25.227</v>
      </c>
      <c r="BI63" s="53">
        <v>21.7</v>
      </c>
      <c r="BJ63" s="53">
        <v>19.181999999999999</v>
      </c>
      <c r="BK63" s="53">
        <v>17.582999999999998</v>
      </c>
      <c r="BL63" s="53">
        <v>12.766999999999999</v>
      </c>
      <c r="BM63" s="53">
        <v>9.9619999999999997</v>
      </c>
      <c r="BN63" s="53">
        <v>2.665</v>
      </c>
      <c r="BO63" s="53">
        <v>5.4240000000000004</v>
      </c>
      <c r="BP63" s="53">
        <v>5.4240000000000004</v>
      </c>
      <c r="BQ63" s="53">
        <v>4.46</v>
      </c>
      <c r="BR63" s="53">
        <v>20.715</v>
      </c>
      <c r="BS63" s="53">
        <v>16.254999999999999</v>
      </c>
      <c r="BT63" s="53">
        <v>2.665</v>
      </c>
      <c r="BU63" s="53">
        <v>7.0780000000000003</v>
      </c>
      <c r="BV63" s="53">
        <v>6.5119999999999996</v>
      </c>
      <c r="BW63" s="53">
        <v>4.46</v>
      </c>
    </row>
    <row r="64" spans="1:75">
      <c r="A64" s="10">
        <v>43983</v>
      </c>
      <c r="B64" s="53">
        <v>10.346</v>
      </c>
      <c r="C64" s="53">
        <v>7.77</v>
      </c>
      <c r="D64" s="53">
        <v>28.417000000000002</v>
      </c>
      <c r="E64" s="53">
        <v>24.792999999999999</v>
      </c>
      <c r="F64" s="53">
        <v>11.993</v>
      </c>
      <c r="G64" s="53">
        <v>11.853</v>
      </c>
      <c r="H64" s="53">
        <v>10.619</v>
      </c>
      <c r="I64" s="53">
        <v>8.7710000000000008</v>
      </c>
      <c r="J64" s="53">
        <v>56.301000000000002</v>
      </c>
      <c r="K64" s="53">
        <v>45.177999999999997</v>
      </c>
      <c r="L64" s="53">
        <v>15.396000000000001</v>
      </c>
      <c r="M64" s="53">
        <v>15.378</v>
      </c>
      <c r="N64" s="53">
        <v>14.404</v>
      </c>
      <c r="O64" s="53">
        <v>11.122</v>
      </c>
      <c r="P64" s="53">
        <v>23.65</v>
      </c>
      <c r="Q64" s="53">
        <v>20.809000000000001</v>
      </c>
      <c r="R64" s="53">
        <v>10.473000000000001</v>
      </c>
      <c r="S64" s="53">
        <v>9.8879999999999999</v>
      </c>
      <c r="T64" s="53">
        <v>8.2070000000000007</v>
      </c>
      <c r="U64" s="53">
        <v>6.9269999999999996</v>
      </c>
      <c r="V64" s="53">
        <v>46.368000000000002</v>
      </c>
      <c r="W64" s="53">
        <v>37.511000000000003</v>
      </c>
      <c r="X64" s="53">
        <v>13.561999999999999</v>
      </c>
      <c r="Y64" s="53">
        <v>13.193</v>
      </c>
      <c r="Z64" s="53">
        <v>10.756</v>
      </c>
      <c r="AA64" s="53">
        <v>8.8569999999999993</v>
      </c>
      <c r="AB64" s="53">
        <v>4.7670000000000003</v>
      </c>
      <c r="AC64" s="53">
        <v>3.984</v>
      </c>
      <c r="AD64" s="53">
        <v>1.52</v>
      </c>
      <c r="AE64" s="53">
        <v>1.9650000000000001</v>
      </c>
      <c r="AF64" s="53">
        <v>2.4119999999999999</v>
      </c>
      <c r="AG64" s="53">
        <v>1.8440000000000001</v>
      </c>
      <c r="AH64" s="53">
        <v>9.9329999999999998</v>
      </c>
      <c r="AI64" s="53">
        <v>7.6680000000000001</v>
      </c>
      <c r="AJ64" s="53">
        <v>1.8340000000000001</v>
      </c>
      <c r="AK64" s="53">
        <v>2.1850000000000001</v>
      </c>
      <c r="AL64" s="53">
        <v>3.6480000000000001</v>
      </c>
      <c r="AM64" s="53">
        <v>2.2650000000000001</v>
      </c>
      <c r="AN64" s="53">
        <v>59.292000000000002</v>
      </c>
      <c r="AO64" s="53">
        <v>48.527999999999999</v>
      </c>
      <c r="AP64" s="53">
        <v>22.672000000000001</v>
      </c>
      <c r="AQ64" s="53">
        <v>23.007000000000001</v>
      </c>
      <c r="AR64" s="53">
        <v>19.823</v>
      </c>
      <c r="AS64" s="53">
        <v>16.837</v>
      </c>
      <c r="AT64" s="53">
        <v>104.089</v>
      </c>
      <c r="AU64" s="53">
        <v>82.498999999999995</v>
      </c>
      <c r="AV64" s="53">
        <v>27.715</v>
      </c>
      <c r="AW64" s="53">
        <v>28.844000000000001</v>
      </c>
      <c r="AX64" s="53">
        <v>25.94</v>
      </c>
      <c r="AY64" s="53">
        <v>21.59</v>
      </c>
      <c r="AZ64" s="53">
        <v>48.112000000000002</v>
      </c>
      <c r="BA64" s="53">
        <v>39.646999999999998</v>
      </c>
      <c r="BB64" s="53">
        <v>19.872</v>
      </c>
      <c r="BC64" s="53">
        <v>18.321000000000002</v>
      </c>
      <c r="BD64" s="53">
        <v>15.006</v>
      </c>
      <c r="BE64" s="53">
        <v>13.694000000000001</v>
      </c>
      <c r="BF64" s="53">
        <v>85.253</v>
      </c>
      <c r="BG64" s="53">
        <v>67.557000000000002</v>
      </c>
      <c r="BH64" s="53">
        <v>24.401</v>
      </c>
      <c r="BI64" s="53">
        <v>23.161999999999999</v>
      </c>
      <c r="BJ64" s="53">
        <v>19.994</v>
      </c>
      <c r="BK64" s="53">
        <v>17.696000000000002</v>
      </c>
      <c r="BL64" s="53">
        <v>11.18</v>
      </c>
      <c r="BM64" s="53">
        <v>8.8810000000000002</v>
      </c>
      <c r="BN64" s="53">
        <v>2.8</v>
      </c>
      <c r="BO64" s="53">
        <v>4.6859999999999999</v>
      </c>
      <c r="BP64" s="53">
        <v>4.8170000000000002</v>
      </c>
      <c r="BQ64" s="53">
        <v>3.1429999999999998</v>
      </c>
      <c r="BR64" s="53">
        <v>18.835999999999999</v>
      </c>
      <c r="BS64" s="53">
        <v>14.942</v>
      </c>
      <c r="BT64" s="53">
        <v>3.3140000000000001</v>
      </c>
      <c r="BU64" s="53">
        <v>5.6820000000000004</v>
      </c>
      <c r="BV64" s="53">
        <v>5.9459999999999997</v>
      </c>
      <c r="BW64" s="53">
        <v>3.8940000000000001</v>
      </c>
    </row>
    <row r="65" spans="1:75">
      <c r="A65" s="10">
        <v>44075</v>
      </c>
      <c r="B65" s="53">
        <v>10.605</v>
      </c>
      <c r="C65" s="53">
        <v>6.8029999999999999</v>
      </c>
      <c r="D65" s="53">
        <v>28.148</v>
      </c>
      <c r="E65" s="53">
        <v>24.581</v>
      </c>
      <c r="F65" s="53">
        <v>11.119</v>
      </c>
      <c r="G65" s="53">
        <v>12.276999999999999</v>
      </c>
      <c r="H65" s="53">
        <v>10.362</v>
      </c>
      <c r="I65" s="53">
        <v>8.7309999999999999</v>
      </c>
      <c r="J65" s="53">
        <v>54.701000000000001</v>
      </c>
      <c r="K65" s="53">
        <v>44.713999999999999</v>
      </c>
      <c r="L65" s="53">
        <v>15.138999999999999</v>
      </c>
      <c r="M65" s="53">
        <v>16.157</v>
      </c>
      <c r="N65" s="53">
        <v>13.417999999999999</v>
      </c>
      <c r="O65" s="53">
        <v>9.9870000000000001</v>
      </c>
      <c r="P65" s="53">
        <v>23.260999999999999</v>
      </c>
      <c r="Q65" s="53">
        <v>20.495999999999999</v>
      </c>
      <c r="R65" s="53">
        <v>9.7430000000000003</v>
      </c>
      <c r="S65" s="53">
        <v>10.365</v>
      </c>
      <c r="T65" s="53">
        <v>8.2260000000000009</v>
      </c>
      <c r="U65" s="53">
        <v>7.218</v>
      </c>
      <c r="V65" s="53">
        <v>46.072000000000003</v>
      </c>
      <c r="W65" s="53">
        <v>37.942</v>
      </c>
      <c r="X65" s="53">
        <v>13.013</v>
      </c>
      <c r="Y65" s="53">
        <v>14.083</v>
      </c>
      <c r="Z65" s="53">
        <v>10.846</v>
      </c>
      <c r="AA65" s="53">
        <v>8.1310000000000002</v>
      </c>
      <c r="AB65" s="53">
        <v>4.8869999999999996</v>
      </c>
      <c r="AC65" s="53">
        <v>4.085</v>
      </c>
      <c r="AD65" s="53">
        <v>1.375</v>
      </c>
      <c r="AE65" s="53">
        <v>1.9119999999999999</v>
      </c>
      <c r="AF65" s="53">
        <v>2.1360000000000001</v>
      </c>
      <c r="AG65" s="53">
        <v>1.512</v>
      </c>
      <c r="AH65" s="53">
        <v>8.6280000000000001</v>
      </c>
      <c r="AI65" s="53">
        <v>6.7720000000000002</v>
      </c>
      <c r="AJ65" s="53">
        <v>2.1269999999999998</v>
      </c>
      <c r="AK65" s="53">
        <v>2.0739999999999998</v>
      </c>
      <c r="AL65" s="53">
        <v>2.5710000000000002</v>
      </c>
      <c r="AM65" s="53">
        <v>1.8560000000000001</v>
      </c>
      <c r="AN65" s="53">
        <v>58.5</v>
      </c>
      <c r="AO65" s="53">
        <v>48.41</v>
      </c>
      <c r="AP65" s="53">
        <v>21.390999999999998</v>
      </c>
      <c r="AQ65" s="53">
        <v>23.753</v>
      </c>
      <c r="AR65" s="53">
        <v>20.262</v>
      </c>
      <c r="AS65" s="53">
        <v>16.510000000000002</v>
      </c>
      <c r="AT65" s="53">
        <v>103.982</v>
      </c>
      <c r="AU65" s="53">
        <v>82.385999999999996</v>
      </c>
      <c r="AV65" s="53">
        <v>27.475999999999999</v>
      </c>
      <c r="AW65" s="53">
        <v>28.856000000000002</v>
      </c>
      <c r="AX65" s="53">
        <v>26.053999999999998</v>
      </c>
      <c r="AY65" s="53">
        <v>21.596</v>
      </c>
      <c r="AZ65" s="53">
        <v>46.347000000000001</v>
      </c>
      <c r="BA65" s="53">
        <v>38.518999999999998</v>
      </c>
      <c r="BB65" s="53">
        <v>18.776</v>
      </c>
      <c r="BC65" s="53">
        <v>18.192</v>
      </c>
      <c r="BD65" s="53">
        <v>14.847</v>
      </c>
      <c r="BE65" s="53">
        <v>12.647</v>
      </c>
      <c r="BF65" s="53">
        <v>83.049000000000007</v>
      </c>
      <c r="BG65" s="53">
        <v>65.902000000000001</v>
      </c>
      <c r="BH65" s="53">
        <v>23.94</v>
      </c>
      <c r="BI65" s="53">
        <v>22.38</v>
      </c>
      <c r="BJ65" s="53">
        <v>19.581</v>
      </c>
      <c r="BK65" s="53">
        <v>17.146999999999998</v>
      </c>
      <c r="BL65" s="53">
        <v>12.154</v>
      </c>
      <c r="BM65" s="53">
        <v>9.8919999999999995</v>
      </c>
      <c r="BN65" s="53">
        <v>2.6150000000000002</v>
      </c>
      <c r="BO65" s="53">
        <v>5.5609999999999999</v>
      </c>
      <c r="BP65" s="53">
        <v>5.415</v>
      </c>
      <c r="BQ65" s="53">
        <v>3.863</v>
      </c>
      <c r="BR65" s="53">
        <v>20.933</v>
      </c>
      <c r="BS65" s="53">
        <v>16.484000000000002</v>
      </c>
      <c r="BT65" s="53">
        <v>3.536</v>
      </c>
      <c r="BU65" s="53">
        <v>6.476</v>
      </c>
      <c r="BV65" s="53">
        <v>6.4729999999999999</v>
      </c>
      <c r="BW65" s="53">
        <v>4.4489999999999998</v>
      </c>
    </row>
    <row r="66" spans="1:75">
      <c r="A66" s="10">
        <v>44166</v>
      </c>
      <c r="B66" s="53">
        <v>10.776</v>
      </c>
      <c r="C66" s="53">
        <v>6.23</v>
      </c>
      <c r="D66" s="53">
        <v>29.15</v>
      </c>
      <c r="E66" s="53">
        <v>25.55</v>
      </c>
      <c r="F66" s="53">
        <v>12.305999999999999</v>
      </c>
      <c r="G66" s="53">
        <v>12.182</v>
      </c>
      <c r="H66" s="53">
        <v>11.195</v>
      </c>
      <c r="I66" s="53">
        <v>7.883</v>
      </c>
      <c r="J66" s="53">
        <v>55.844999999999999</v>
      </c>
      <c r="K66" s="53">
        <v>46.030999999999999</v>
      </c>
      <c r="L66" s="53">
        <v>15.379</v>
      </c>
      <c r="M66" s="53">
        <v>16.07</v>
      </c>
      <c r="N66" s="53">
        <v>14.582000000000001</v>
      </c>
      <c r="O66" s="53">
        <v>9.8140000000000001</v>
      </c>
      <c r="P66" s="53">
        <v>24.21</v>
      </c>
      <c r="Q66" s="53">
        <v>21.209</v>
      </c>
      <c r="R66" s="53">
        <v>11.112</v>
      </c>
      <c r="S66" s="53">
        <v>10.119999999999999</v>
      </c>
      <c r="T66" s="53">
        <v>9.0890000000000004</v>
      </c>
      <c r="U66" s="53">
        <v>6.4539999999999997</v>
      </c>
      <c r="V66" s="53">
        <v>47.447000000000003</v>
      </c>
      <c r="W66" s="53">
        <v>39.316000000000003</v>
      </c>
      <c r="X66" s="53">
        <v>13.898999999999999</v>
      </c>
      <c r="Y66" s="53">
        <v>13.432</v>
      </c>
      <c r="Z66" s="53">
        <v>11.986000000000001</v>
      </c>
      <c r="AA66" s="53">
        <v>8.1310000000000002</v>
      </c>
      <c r="AB66" s="53">
        <v>4.9400000000000004</v>
      </c>
      <c r="AC66" s="53">
        <v>4.3410000000000002</v>
      </c>
      <c r="AD66" s="53">
        <v>1.194</v>
      </c>
      <c r="AE66" s="53">
        <v>2.0630000000000002</v>
      </c>
      <c r="AF66" s="53">
        <v>2.1059999999999999</v>
      </c>
      <c r="AG66" s="53">
        <v>1.4279999999999999</v>
      </c>
      <c r="AH66" s="53">
        <v>8.3979999999999997</v>
      </c>
      <c r="AI66" s="53">
        <v>6.7149999999999999</v>
      </c>
      <c r="AJ66" s="53">
        <v>1.48</v>
      </c>
      <c r="AK66" s="53">
        <v>2.6389999999999998</v>
      </c>
      <c r="AL66" s="53">
        <v>2.597</v>
      </c>
      <c r="AM66" s="53">
        <v>1.6830000000000001</v>
      </c>
      <c r="AN66" s="53">
        <v>58.424999999999997</v>
      </c>
      <c r="AO66" s="53">
        <v>48.301000000000002</v>
      </c>
      <c r="AP66" s="53">
        <v>21.454000000000001</v>
      </c>
      <c r="AQ66" s="53">
        <v>23.532</v>
      </c>
      <c r="AR66" s="53">
        <v>20.576000000000001</v>
      </c>
      <c r="AS66" s="53">
        <v>17.292999999999999</v>
      </c>
      <c r="AT66" s="53">
        <v>106.07</v>
      </c>
      <c r="AU66" s="53">
        <v>82.460999999999999</v>
      </c>
      <c r="AV66" s="53">
        <v>27.292000000000002</v>
      </c>
      <c r="AW66" s="53">
        <v>28.917000000000002</v>
      </c>
      <c r="AX66" s="53">
        <v>26.251999999999999</v>
      </c>
      <c r="AY66" s="53">
        <v>23.609000000000002</v>
      </c>
      <c r="AZ66" s="53">
        <v>47.564999999999998</v>
      </c>
      <c r="BA66" s="53">
        <v>39.106000000000002</v>
      </c>
      <c r="BB66" s="53">
        <v>18.289000000000001</v>
      </c>
      <c r="BC66" s="53">
        <v>18.693000000000001</v>
      </c>
      <c r="BD66" s="53">
        <v>16.513000000000002</v>
      </c>
      <c r="BE66" s="53">
        <v>14.342000000000001</v>
      </c>
      <c r="BF66" s="53">
        <v>87.349000000000004</v>
      </c>
      <c r="BG66" s="53">
        <v>67.180000000000007</v>
      </c>
      <c r="BH66" s="53">
        <v>22.856000000000002</v>
      </c>
      <c r="BI66" s="53">
        <v>23.286999999999999</v>
      </c>
      <c r="BJ66" s="53">
        <v>21.036999999999999</v>
      </c>
      <c r="BK66" s="53">
        <v>20.169</v>
      </c>
      <c r="BL66" s="53">
        <v>10.861000000000001</v>
      </c>
      <c r="BM66" s="53">
        <v>9.1950000000000003</v>
      </c>
      <c r="BN66" s="53">
        <v>3.165</v>
      </c>
      <c r="BO66" s="53">
        <v>4.8390000000000004</v>
      </c>
      <c r="BP66" s="53">
        <v>4.0640000000000001</v>
      </c>
      <c r="BQ66" s="53">
        <v>2.95</v>
      </c>
      <c r="BR66" s="53">
        <v>18.721</v>
      </c>
      <c r="BS66" s="53">
        <v>15.281000000000001</v>
      </c>
      <c r="BT66" s="53">
        <v>4.4359999999999999</v>
      </c>
      <c r="BU66" s="53">
        <v>5.63</v>
      </c>
      <c r="BV66" s="53">
        <v>5.2149999999999999</v>
      </c>
      <c r="BW66" s="53">
        <v>3.44</v>
      </c>
    </row>
    <row r="67" spans="1:75">
      <c r="A67" s="10">
        <v>44256</v>
      </c>
      <c r="B67" s="53">
        <v>9.7249999999999996</v>
      </c>
      <c r="C67" s="53">
        <v>6.42</v>
      </c>
      <c r="D67" s="53">
        <v>30.507999999999999</v>
      </c>
      <c r="E67" s="53">
        <v>26.861999999999998</v>
      </c>
      <c r="F67" s="53">
        <v>13.308</v>
      </c>
      <c r="G67" s="53">
        <v>12.426</v>
      </c>
      <c r="H67" s="53">
        <v>11.51</v>
      </c>
      <c r="I67" s="53">
        <v>8.9329999999999998</v>
      </c>
      <c r="J67" s="53">
        <v>59.436999999999998</v>
      </c>
      <c r="K67" s="53">
        <v>48.555999999999997</v>
      </c>
      <c r="L67" s="53">
        <v>16.545000000000002</v>
      </c>
      <c r="M67" s="53">
        <v>16.45</v>
      </c>
      <c r="N67" s="53">
        <v>15.561999999999999</v>
      </c>
      <c r="O67" s="53">
        <v>10.881</v>
      </c>
      <c r="P67" s="53">
        <v>24.884</v>
      </c>
      <c r="Q67" s="53">
        <v>21.913</v>
      </c>
      <c r="R67" s="53">
        <v>11.673999999999999</v>
      </c>
      <c r="S67" s="53">
        <v>9.6850000000000005</v>
      </c>
      <c r="T67" s="53">
        <v>9.3569999999999993</v>
      </c>
      <c r="U67" s="53">
        <v>7.2759999999999998</v>
      </c>
      <c r="V67" s="53">
        <v>49.317999999999998</v>
      </c>
      <c r="W67" s="53">
        <v>40.094000000000001</v>
      </c>
      <c r="X67" s="53">
        <v>14.52</v>
      </c>
      <c r="Y67" s="53">
        <v>12.789</v>
      </c>
      <c r="Z67" s="53">
        <v>12.785</v>
      </c>
      <c r="AA67" s="53">
        <v>9.2240000000000002</v>
      </c>
      <c r="AB67" s="53">
        <v>5.6230000000000002</v>
      </c>
      <c r="AC67" s="53">
        <v>4.95</v>
      </c>
      <c r="AD67" s="53">
        <v>1.633</v>
      </c>
      <c r="AE67" s="53">
        <v>2.7410000000000001</v>
      </c>
      <c r="AF67" s="53">
        <v>2.1539999999999999</v>
      </c>
      <c r="AG67" s="53">
        <v>1.657</v>
      </c>
      <c r="AH67" s="53">
        <v>10.119999999999999</v>
      </c>
      <c r="AI67" s="53">
        <v>8.4619999999999997</v>
      </c>
      <c r="AJ67" s="53">
        <v>2.0249999999999999</v>
      </c>
      <c r="AK67" s="53">
        <v>3.661</v>
      </c>
      <c r="AL67" s="53">
        <v>2.7770000000000001</v>
      </c>
      <c r="AM67" s="53">
        <v>1.657</v>
      </c>
      <c r="AN67" s="53">
        <v>58.679000000000002</v>
      </c>
      <c r="AO67" s="53">
        <v>48.600999999999999</v>
      </c>
      <c r="AP67" s="53">
        <v>21.742000000000001</v>
      </c>
      <c r="AQ67" s="53">
        <v>23.556000000000001</v>
      </c>
      <c r="AR67" s="53">
        <v>20.916</v>
      </c>
      <c r="AS67" s="53">
        <v>16.724</v>
      </c>
      <c r="AT67" s="53">
        <v>105.474</v>
      </c>
      <c r="AU67" s="53">
        <v>82.673000000000002</v>
      </c>
      <c r="AV67" s="53">
        <v>27.279</v>
      </c>
      <c r="AW67" s="53">
        <v>28.983000000000001</v>
      </c>
      <c r="AX67" s="53">
        <v>26.411000000000001</v>
      </c>
      <c r="AY67" s="53">
        <v>22.800999999999998</v>
      </c>
      <c r="AZ67" s="53">
        <v>47.716999999999999</v>
      </c>
      <c r="BA67" s="53">
        <v>39.484999999999999</v>
      </c>
      <c r="BB67" s="53">
        <v>19.312000000000001</v>
      </c>
      <c r="BC67" s="53">
        <v>18.785</v>
      </c>
      <c r="BD67" s="53">
        <v>16.378</v>
      </c>
      <c r="BE67" s="53">
        <v>13.712999999999999</v>
      </c>
      <c r="BF67" s="53">
        <v>85.730999999999995</v>
      </c>
      <c r="BG67" s="53">
        <v>66.94</v>
      </c>
      <c r="BH67" s="53">
        <v>23.852</v>
      </c>
      <c r="BI67" s="53">
        <v>22.975999999999999</v>
      </c>
      <c r="BJ67" s="53">
        <v>20.111999999999998</v>
      </c>
      <c r="BK67" s="53">
        <v>18.791</v>
      </c>
      <c r="BL67" s="53">
        <v>10.962</v>
      </c>
      <c r="BM67" s="53">
        <v>9.1159999999999997</v>
      </c>
      <c r="BN67" s="53">
        <v>2.4300000000000002</v>
      </c>
      <c r="BO67" s="53">
        <v>4.7709999999999999</v>
      </c>
      <c r="BP67" s="53">
        <v>4.5389999999999997</v>
      </c>
      <c r="BQ67" s="53">
        <v>3.012</v>
      </c>
      <c r="BR67" s="53">
        <v>19.742999999999999</v>
      </c>
      <c r="BS67" s="53">
        <v>15.733000000000001</v>
      </c>
      <c r="BT67" s="53">
        <v>3.427</v>
      </c>
      <c r="BU67" s="53">
        <v>6.0069999999999997</v>
      </c>
      <c r="BV67" s="53">
        <v>6.2990000000000004</v>
      </c>
      <c r="BW67" s="53">
        <v>4.01</v>
      </c>
    </row>
    <row r="68" spans="1:75">
      <c r="A68" s="10">
        <v>44348</v>
      </c>
      <c r="B68" s="53">
        <v>10.055</v>
      </c>
      <c r="C68" s="53">
        <v>5.7370000000000001</v>
      </c>
      <c r="D68" s="53">
        <v>29.198</v>
      </c>
      <c r="E68" s="53">
        <v>25.876000000000001</v>
      </c>
      <c r="F68" s="53">
        <v>12.036</v>
      </c>
      <c r="G68" s="53">
        <v>11.893000000000001</v>
      </c>
      <c r="H68" s="53">
        <v>11.539</v>
      </c>
      <c r="I68" s="53">
        <v>7.4779999999999998</v>
      </c>
      <c r="J68" s="53">
        <v>55.704000000000001</v>
      </c>
      <c r="K68" s="53">
        <v>47.055999999999997</v>
      </c>
      <c r="L68" s="53">
        <v>15.89</v>
      </c>
      <c r="M68" s="53">
        <v>16.065000000000001</v>
      </c>
      <c r="N68" s="53">
        <v>15.101000000000001</v>
      </c>
      <c r="O68" s="53">
        <v>8.6489999999999991</v>
      </c>
      <c r="P68" s="53">
        <v>23.795000000000002</v>
      </c>
      <c r="Q68" s="53">
        <v>21.145</v>
      </c>
      <c r="R68" s="53">
        <v>10.696</v>
      </c>
      <c r="S68" s="53">
        <v>9.9179999999999993</v>
      </c>
      <c r="T68" s="53">
        <v>8.7149999999999999</v>
      </c>
      <c r="U68" s="53">
        <v>6.0910000000000002</v>
      </c>
      <c r="V68" s="53">
        <v>46.069000000000003</v>
      </c>
      <c r="W68" s="53">
        <v>38.991999999999997</v>
      </c>
      <c r="X68" s="53">
        <v>14.03</v>
      </c>
      <c r="Y68" s="53">
        <v>13.295</v>
      </c>
      <c r="Z68" s="53">
        <v>11.667</v>
      </c>
      <c r="AA68" s="53">
        <v>7.077</v>
      </c>
      <c r="AB68" s="53">
        <v>5.4029999999999996</v>
      </c>
      <c r="AC68" s="53">
        <v>4.7309999999999999</v>
      </c>
      <c r="AD68" s="53">
        <v>1.34</v>
      </c>
      <c r="AE68" s="53">
        <v>1.9750000000000001</v>
      </c>
      <c r="AF68" s="53">
        <v>2.8239999999999998</v>
      </c>
      <c r="AG68" s="53">
        <v>1.387</v>
      </c>
      <c r="AH68" s="53">
        <v>9.6359999999999992</v>
      </c>
      <c r="AI68" s="53">
        <v>8.0640000000000001</v>
      </c>
      <c r="AJ68" s="53">
        <v>1.86</v>
      </c>
      <c r="AK68" s="53">
        <v>2.77</v>
      </c>
      <c r="AL68" s="53">
        <v>3.4340000000000002</v>
      </c>
      <c r="AM68" s="53">
        <v>1.5720000000000001</v>
      </c>
      <c r="AN68" s="53">
        <v>59.203000000000003</v>
      </c>
      <c r="AO68" s="53">
        <v>48.951000000000001</v>
      </c>
      <c r="AP68" s="53">
        <v>22.225000000000001</v>
      </c>
      <c r="AQ68" s="53">
        <v>23.571000000000002</v>
      </c>
      <c r="AR68" s="53">
        <v>20.457000000000001</v>
      </c>
      <c r="AS68" s="53">
        <v>16.835999999999999</v>
      </c>
      <c r="AT68" s="53">
        <v>105.35</v>
      </c>
      <c r="AU68" s="53">
        <v>82.623000000000005</v>
      </c>
      <c r="AV68" s="53">
        <v>27.074000000000002</v>
      </c>
      <c r="AW68" s="53">
        <v>29.015000000000001</v>
      </c>
      <c r="AX68" s="53">
        <v>26.533999999999999</v>
      </c>
      <c r="AY68" s="53">
        <v>22.727</v>
      </c>
      <c r="AZ68" s="53">
        <v>47.695</v>
      </c>
      <c r="BA68" s="53">
        <v>39.628</v>
      </c>
      <c r="BB68" s="53">
        <v>19.350999999999999</v>
      </c>
      <c r="BC68" s="53">
        <v>18.273</v>
      </c>
      <c r="BD68" s="53">
        <v>15.907</v>
      </c>
      <c r="BE68" s="53">
        <v>13.532</v>
      </c>
      <c r="BF68" s="53">
        <v>85.097999999999999</v>
      </c>
      <c r="BG68" s="53">
        <v>66.709000000000003</v>
      </c>
      <c r="BH68" s="53">
        <v>23.425999999999998</v>
      </c>
      <c r="BI68" s="53">
        <v>22.632999999999999</v>
      </c>
      <c r="BJ68" s="53">
        <v>20.65</v>
      </c>
      <c r="BK68" s="53">
        <v>18.388999999999999</v>
      </c>
      <c r="BL68" s="53">
        <v>11.509</v>
      </c>
      <c r="BM68" s="53">
        <v>9.3230000000000004</v>
      </c>
      <c r="BN68" s="53">
        <v>2.8740000000000001</v>
      </c>
      <c r="BO68" s="53">
        <v>5.298</v>
      </c>
      <c r="BP68" s="53">
        <v>4.55</v>
      </c>
      <c r="BQ68" s="53">
        <v>3.3039999999999998</v>
      </c>
      <c r="BR68" s="53">
        <v>20.253</v>
      </c>
      <c r="BS68" s="53">
        <v>15.914</v>
      </c>
      <c r="BT68" s="53">
        <v>3.6480000000000001</v>
      </c>
      <c r="BU68" s="53">
        <v>6.3819999999999997</v>
      </c>
      <c r="BV68" s="53">
        <v>5.8840000000000003</v>
      </c>
      <c r="BW68" s="53">
        <v>4.3380000000000001</v>
      </c>
    </row>
    <row r="69" spans="1:75">
      <c r="A69" s="10">
        <v>44440</v>
      </c>
      <c r="B69" s="53">
        <v>10.019</v>
      </c>
      <c r="C69" s="53">
        <v>6.01</v>
      </c>
      <c r="D69" s="53">
        <v>29.611000000000001</v>
      </c>
      <c r="E69" s="53">
        <v>25.63</v>
      </c>
      <c r="F69" s="53">
        <v>11.772</v>
      </c>
      <c r="G69" s="53">
        <v>12.051</v>
      </c>
      <c r="H69" s="53">
        <v>10.605</v>
      </c>
      <c r="I69" s="53">
        <v>7.63</v>
      </c>
      <c r="J69" s="53">
        <v>54.884999999999998</v>
      </c>
      <c r="K69" s="53">
        <v>46.149000000000001</v>
      </c>
      <c r="L69" s="53">
        <v>15.382</v>
      </c>
      <c r="M69" s="53">
        <v>16.456</v>
      </c>
      <c r="N69" s="53">
        <v>14.311</v>
      </c>
      <c r="O69" s="53">
        <v>8.7360000000000007</v>
      </c>
      <c r="P69" s="53">
        <v>23.484999999999999</v>
      </c>
      <c r="Q69" s="53">
        <v>20.657</v>
      </c>
      <c r="R69" s="53">
        <v>10.220000000000001</v>
      </c>
      <c r="S69" s="53">
        <v>10.063000000000001</v>
      </c>
      <c r="T69" s="53">
        <v>8.0370000000000008</v>
      </c>
      <c r="U69" s="53">
        <v>5.9139999999999997</v>
      </c>
      <c r="V69" s="53">
        <v>45.101999999999997</v>
      </c>
      <c r="W69" s="53">
        <v>38.207000000000001</v>
      </c>
      <c r="X69" s="53">
        <v>12.946999999999999</v>
      </c>
      <c r="Y69" s="53">
        <v>14.173</v>
      </c>
      <c r="Z69" s="53">
        <v>11.087</v>
      </c>
      <c r="AA69" s="53">
        <v>6.8959999999999999</v>
      </c>
      <c r="AB69" s="53">
        <v>6.1260000000000003</v>
      </c>
      <c r="AC69" s="53">
        <v>4.9720000000000004</v>
      </c>
      <c r="AD69" s="53">
        <v>1.552</v>
      </c>
      <c r="AE69" s="53">
        <v>1.988</v>
      </c>
      <c r="AF69" s="53">
        <v>2.5680000000000001</v>
      </c>
      <c r="AG69" s="53">
        <v>1.716</v>
      </c>
      <c r="AH69" s="53">
        <v>9.7829999999999995</v>
      </c>
      <c r="AI69" s="53">
        <v>7.9420000000000002</v>
      </c>
      <c r="AJ69" s="53">
        <v>2.4359999999999999</v>
      </c>
      <c r="AK69" s="53">
        <v>2.282</v>
      </c>
      <c r="AL69" s="53">
        <v>3.2240000000000002</v>
      </c>
      <c r="AM69" s="53">
        <v>1.84</v>
      </c>
      <c r="AN69" s="53">
        <v>57.646000000000001</v>
      </c>
      <c r="AO69" s="53">
        <v>48.633000000000003</v>
      </c>
      <c r="AP69" s="53">
        <v>22.225000000000001</v>
      </c>
      <c r="AQ69" s="53">
        <v>23.376999999999999</v>
      </c>
      <c r="AR69" s="53">
        <v>20.498000000000001</v>
      </c>
      <c r="AS69" s="53">
        <v>16.21</v>
      </c>
      <c r="AT69" s="53">
        <v>103.464</v>
      </c>
      <c r="AU69" s="53">
        <v>82.474999999999994</v>
      </c>
      <c r="AV69" s="53">
        <v>27.013000000000002</v>
      </c>
      <c r="AW69" s="53">
        <v>28.896000000000001</v>
      </c>
      <c r="AX69" s="53">
        <v>26.565999999999999</v>
      </c>
      <c r="AY69" s="53">
        <v>20.989000000000001</v>
      </c>
      <c r="AZ69" s="53">
        <v>45.268999999999998</v>
      </c>
      <c r="BA69" s="53">
        <v>39.094999999999999</v>
      </c>
      <c r="BB69" s="53">
        <v>18.757999999999999</v>
      </c>
      <c r="BC69" s="53">
        <v>17.913</v>
      </c>
      <c r="BD69" s="53">
        <v>15.631</v>
      </c>
      <c r="BE69" s="53">
        <v>11.707000000000001</v>
      </c>
      <c r="BF69" s="53">
        <v>81.001999999999995</v>
      </c>
      <c r="BG69" s="53">
        <v>65.588999999999999</v>
      </c>
      <c r="BH69" s="53">
        <v>23.209</v>
      </c>
      <c r="BI69" s="53">
        <v>22.259</v>
      </c>
      <c r="BJ69" s="53">
        <v>20.122</v>
      </c>
      <c r="BK69" s="53">
        <v>15.413</v>
      </c>
      <c r="BL69" s="53">
        <v>12.377000000000001</v>
      </c>
      <c r="BM69" s="53">
        <v>9.5380000000000003</v>
      </c>
      <c r="BN69" s="53">
        <v>3.4660000000000002</v>
      </c>
      <c r="BO69" s="53">
        <v>5.4630000000000001</v>
      </c>
      <c r="BP69" s="53">
        <v>4.867</v>
      </c>
      <c r="BQ69" s="53">
        <v>4.5030000000000001</v>
      </c>
      <c r="BR69" s="53">
        <v>22.462</v>
      </c>
      <c r="BS69" s="53">
        <v>16.885999999999999</v>
      </c>
      <c r="BT69" s="53">
        <v>3.8039999999999998</v>
      </c>
      <c r="BU69" s="53">
        <v>6.6369999999999996</v>
      </c>
      <c r="BV69" s="53">
        <v>6.444</v>
      </c>
      <c r="BW69" s="53">
        <v>5.5759999999999996</v>
      </c>
    </row>
    <row r="70" spans="1:75">
      <c r="A70" s="10">
        <v>44531</v>
      </c>
      <c r="B70" s="53">
        <v>10.381</v>
      </c>
      <c r="C70" s="53">
        <v>6.8979999999999997</v>
      </c>
      <c r="D70" s="53">
        <v>29.827000000000002</v>
      </c>
      <c r="E70" s="53">
        <v>25.733000000000001</v>
      </c>
      <c r="F70" s="53">
        <v>12.343999999999999</v>
      </c>
      <c r="G70" s="53">
        <v>12.035</v>
      </c>
      <c r="H70" s="53">
        <v>11.305999999999999</v>
      </c>
      <c r="I70" s="53">
        <v>8.6270000000000007</v>
      </c>
      <c r="J70" s="53">
        <v>56.554000000000002</v>
      </c>
      <c r="K70" s="53">
        <v>46.767000000000003</v>
      </c>
      <c r="L70" s="53">
        <v>15.571</v>
      </c>
      <c r="M70" s="53">
        <v>15.795999999999999</v>
      </c>
      <c r="N70" s="53">
        <v>15.398999999999999</v>
      </c>
      <c r="O70" s="53">
        <v>9.7870000000000008</v>
      </c>
      <c r="P70" s="53">
        <v>24.123000000000001</v>
      </c>
      <c r="Q70" s="53">
        <v>21.225000000000001</v>
      </c>
      <c r="R70" s="53">
        <v>10.805999999999999</v>
      </c>
      <c r="S70" s="53">
        <v>10.725</v>
      </c>
      <c r="T70" s="53">
        <v>9.2170000000000005</v>
      </c>
      <c r="U70" s="53">
        <v>6.7359999999999998</v>
      </c>
      <c r="V70" s="53">
        <v>48.078000000000003</v>
      </c>
      <c r="W70" s="53">
        <v>40.399000000000001</v>
      </c>
      <c r="X70" s="53">
        <v>13.619</v>
      </c>
      <c r="Y70" s="53">
        <v>14.292999999999999</v>
      </c>
      <c r="Z70" s="53">
        <v>12.487</v>
      </c>
      <c r="AA70" s="53">
        <v>7.6790000000000003</v>
      </c>
      <c r="AB70" s="53">
        <v>5.7050000000000001</v>
      </c>
      <c r="AC70" s="53">
        <v>4.5069999999999997</v>
      </c>
      <c r="AD70" s="53">
        <v>1.5369999999999999</v>
      </c>
      <c r="AE70" s="53">
        <v>1.31</v>
      </c>
      <c r="AF70" s="53">
        <v>2.089</v>
      </c>
      <c r="AG70" s="53">
        <v>1.891</v>
      </c>
      <c r="AH70" s="53">
        <v>8.4760000000000009</v>
      </c>
      <c r="AI70" s="53">
        <v>6.3680000000000003</v>
      </c>
      <c r="AJ70" s="53">
        <v>1.952</v>
      </c>
      <c r="AK70" s="53">
        <v>1.504</v>
      </c>
      <c r="AL70" s="53">
        <v>2.9119999999999999</v>
      </c>
      <c r="AM70" s="53">
        <v>2.1070000000000002</v>
      </c>
      <c r="AN70" s="53">
        <v>57.923999999999999</v>
      </c>
      <c r="AO70" s="53">
        <v>48.546999999999997</v>
      </c>
      <c r="AP70" s="53">
        <v>22.495000000000001</v>
      </c>
      <c r="AQ70" s="53">
        <v>22.324999999999999</v>
      </c>
      <c r="AR70" s="53">
        <v>20.806999999999999</v>
      </c>
      <c r="AS70" s="53">
        <v>16.852</v>
      </c>
      <c r="AT70" s="53">
        <v>104.312</v>
      </c>
      <c r="AU70" s="53">
        <v>82.257000000000005</v>
      </c>
      <c r="AV70" s="53">
        <v>26.693999999999999</v>
      </c>
      <c r="AW70" s="53">
        <v>28.855</v>
      </c>
      <c r="AX70" s="53">
        <v>26.707999999999998</v>
      </c>
      <c r="AY70" s="53">
        <v>22.055</v>
      </c>
      <c r="AZ70" s="53">
        <v>46.704999999999998</v>
      </c>
      <c r="BA70" s="53">
        <v>39.366</v>
      </c>
      <c r="BB70" s="53">
        <v>19.663</v>
      </c>
      <c r="BC70" s="53">
        <v>16.236000000000001</v>
      </c>
      <c r="BD70" s="53">
        <v>16.876000000000001</v>
      </c>
      <c r="BE70" s="53">
        <v>13.278</v>
      </c>
      <c r="BF70" s="53">
        <v>84.012</v>
      </c>
      <c r="BG70" s="53">
        <v>66.197000000000003</v>
      </c>
      <c r="BH70" s="53">
        <v>23.353000000000002</v>
      </c>
      <c r="BI70" s="53">
        <v>20.588999999999999</v>
      </c>
      <c r="BJ70" s="53">
        <v>22.254999999999999</v>
      </c>
      <c r="BK70" s="53">
        <v>17.815000000000001</v>
      </c>
      <c r="BL70" s="53">
        <v>11.218999999999999</v>
      </c>
      <c r="BM70" s="53">
        <v>9.1809999999999992</v>
      </c>
      <c r="BN70" s="53">
        <v>2.8330000000000002</v>
      </c>
      <c r="BO70" s="53">
        <v>6.0890000000000004</v>
      </c>
      <c r="BP70" s="53">
        <v>3.931</v>
      </c>
      <c r="BQ70" s="53">
        <v>3.5739999999999998</v>
      </c>
      <c r="BR70" s="53">
        <v>20.3</v>
      </c>
      <c r="BS70" s="53">
        <v>16.059999999999999</v>
      </c>
      <c r="BT70" s="53">
        <v>3.3410000000000002</v>
      </c>
      <c r="BU70" s="53">
        <v>8.266</v>
      </c>
      <c r="BV70" s="53">
        <v>4.4530000000000003</v>
      </c>
      <c r="BW70" s="53">
        <v>4.24</v>
      </c>
    </row>
    <row r="71" spans="1:75">
      <c r="A71" s="10">
        <v>44621</v>
      </c>
      <c r="B71" s="53">
        <v>9.9909999999999997</v>
      </c>
      <c r="C71" s="53">
        <v>7.298</v>
      </c>
      <c r="D71" s="53">
        <v>29.434999999999999</v>
      </c>
      <c r="E71" s="53">
        <v>25.695</v>
      </c>
      <c r="F71" s="53">
        <v>12.715999999999999</v>
      </c>
      <c r="G71" s="53">
        <v>12.537000000000001</v>
      </c>
      <c r="H71" s="53">
        <v>11.606999999999999</v>
      </c>
      <c r="I71" s="53">
        <v>8.74</v>
      </c>
      <c r="J71" s="53">
        <v>56.83</v>
      </c>
      <c r="K71" s="53">
        <v>46.539000000000001</v>
      </c>
      <c r="L71" s="53">
        <v>15.481</v>
      </c>
      <c r="M71" s="53">
        <v>16.393000000000001</v>
      </c>
      <c r="N71" s="53">
        <v>14.664</v>
      </c>
      <c r="O71" s="53">
        <v>10.292</v>
      </c>
      <c r="P71" s="53">
        <v>24.177</v>
      </c>
      <c r="Q71" s="53">
        <v>21.338999999999999</v>
      </c>
      <c r="R71" s="53">
        <v>10.881</v>
      </c>
      <c r="S71" s="53">
        <v>10.907</v>
      </c>
      <c r="T71" s="53">
        <v>9.3659999999999997</v>
      </c>
      <c r="U71" s="53">
        <v>6.7779999999999996</v>
      </c>
      <c r="V71" s="53">
        <v>48.176000000000002</v>
      </c>
      <c r="W71" s="53">
        <v>39.847000000000001</v>
      </c>
      <c r="X71" s="53">
        <v>13.164</v>
      </c>
      <c r="Y71" s="53">
        <v>14.645</v>
      </c>
      <c r="Z71" s="53">
        <v>12.038</v>
      </c>
      <c r="AA71" s="53">
        <v>8.33</v>
      </c>
      <c r="AB71" s="53">
        <v>5.258</v>
      </c>
      <c r="AC71" s="53">
        <v>4.3550000000000004</v>
      </c>
      <c r="AD71" s="53">
        <v>1.835</v>
      </c>
      <c r="AE71" s="53">
        <v>1.63</v>
      </c>
      <c r="AF71" s="53">
        <v>2.2400000000000002</v>
      </c>
      <c r="AG71" s="53">
        <v>1.962</v>
      </c>
      <c r="AH71" s="53">
        <v>8.6539999999999999</v>
      </c>
      <c r="AI71" s="53">
        <v>6.6920000000000002</v>
      </c>
      <c r="AJ71" s="53">
        <v>2.3170000000000002</v>
      </c>
      <c r="AK71" s="53">
        <v>1.748</v>
      </c>
      <c r="AL71" s="53">
        <v>2.6259999999999999</v>
      </c>
      <c r="AM71" s="53">
        <v>1.962</v>
      </c>
      <c r="AN71" s="53">
        <v>58.601999999999997</v>
      </c>
      <c r="AO71" s="53">
        <v>48.473999999999997</v>
      </c>
      <c r="AP71" s="53">
        <v>21.61</v>
      </c>
      <c r="AQ71" s="53">
        <v>22.248999999999999</v>
      </c>
      <c r="AR71" s="53">
        <v>20.981999999999999</v>
      </c>
      <c r="AS71" s="53">
        <v>17.567</v>
      </c>
      <c r="AT71" s="53">
        <v>103.80500000000001</v>
      </c>
      <c r="AU71" s="53">
        <v>82.58</v>
      </c>
      <c r="AV71" s="53">
        <v>26.655000000000001</v>
      </c>
      <c r="AW71" s="53">
        <v>28.956</v>
      </c>
      <c r="AX71" s="53">
        <v>26.969000000000001</v>
      </c>
      <c r="AY71" s="53">
        <v>21.225000000000001</v>
      </c>
      <c r="AZ71" s="53">
        <v>46.472999999999999</v>
      </c>
      <c r="BA71" s="53">
        <v>39.716999999999999</v>
      </c>
      <c r="BB71" s="53">
        <v>18.826000000000001</v>
      </c>
      <c r="BC71" s="53">
        <v>17.632999999999999</v>
      </c>
      <c r="BD71" s="53">
        <v>15.576000000000001</v>
      </c>
      <c r="BE71" s="53">
        <v>13.121</v>
      </c>
      <c r="BF71" s="53">
        <v>83.114999999999995</v>
      </c>
      <c r="BG71" s="53">
        <v>66.825000000000003</v>
      </c>
      <c r="BH71" s="53">
        <v>23.093</v>
      </c>
      <c r="BI71" s="53">
        <v>22.51</v>
      </c>
      <c r="BJ71" s="53">
        <v>21.222000000000001</v>
      </c>
      <c r="BK71" s="53">
        <v>16.29</v>
      </c>
      <c r="BL71" s="53">
        <v>12.129</v>
      </c>
      <c r="BM71" s="53">
        <v>8.7569999999999997</v>
      </c>
      <c r="BN71" s="53">
        <v>2.7839999999999998</v>
      </c>
      <c r="BO71" s="53">
        <v>4.6159999999999997</v>
      </c>
      <c r="BP71" s="53">
        <v>5.4059999999999997</v>
      </c>
      <c r="BQ71" s="53">
        <v>4.4459999999999997</v>
      </c>
      <c r="BR71" s="53">
        <v>20.69</v>
      </c>
      <c r="BS71" s="53">
        <v>15.755000000000001</v>
      </c>
      <c r="BT71" s="53">
        <v>3.5619999999999998</v>
      </c>
      <c r="BU71" s="53">
        <v>6.4459999999999997</v>
      </c>
      <c r="BV71" s="53">
        <v>5.7469999999999999</v>
      </c>
      <c r="BW71" s="53">
        <v>4.9349999999999996</v>
      </c>
    </row>
    <row r="72" spans="1:75">
      <c r="A72" s="10">
        <v>44713</v>
      </c>
      <c r="B72" s="53">
        <v>9.5190000000000001</v>
      </c>
      <c r="C72" s="53">
        <v>6.7809999999999997</v>
      </c>
      <c r="D72" s="53">
        <v>28.965</v>
      </c>
      <c r="E72" s="53">
        <v>25.498999999999999</v>
      </c>
      <c r="F72" s="53">
        <v>12.709</v>
      </c>
      <c r="G72" s="53">
        <v>11.928000000000001</v>
      </c>
      <c r="H72" s="53">
        <v>11.911</v>
      </c>
      <c r="I72" s="53">
        <v>8.3870000000000005</v>
      </c>
      <c r="J72" s="53">
        <v>55.387999999999998</v>
      </c>
      <c r="K72" s="53">
        <v>45.813000000000002</v>
      </c>
      <c r="L72" s="53">
        <v>15.162000000000001</v>
      </c>
      <c r="M72" s="53">
        <v>15.273</v>
      </c>
      <c r="N72" s="53">
        <v>15.378</v>
      </c>
      <c r="O72" s="53">
        <v>9.5749999999999993</v>
      </c>
      <c r="P72" s="53">
        <v>24.007000000000001</v>
      </c>
      <c r="Q72" s="53">
        <v>21.2</v>
      </c>
      <c r="R72" s="53">
        <v>10.585000000000001</v>
      </c>
      <c r="S72" s="53">
        <v>10.026</v>
      </c>
      <c r="T72" s="53">
        <v>10.358000000000001</v>
      </c>
      <c r="U72" s="53">
        <v>6.9370000000000003</v>
      </c>
      <c r="V72" s="53">
        <v>47.148000000000003</v>
      </c>
      <c r="W72" s="53">
        <v>39.073</v>
      </c>
      <c r="X72" s="53">
        <v>12.634</v>
      </c>
      <c r="Y72" s="53">
        <v>13.189</v>
      </c>
      <c r="Z72" s="53">
        <v>13.25</v>
      </c>
      <c r="AA72" s="53">
        <v>8.0749999999999993</v>
      </c>
      <c r="AB72" s="53">
        <v>4.9580000000000002</v>
      </c>
      <c r="AC72" s="53">
        <v>4.2990000000000004</v>
      </c>
      <c r="AD72" s="53">
        <v>2.1230000000000002</v>
      </c>
      <c r="AE72" s="53">
        <v>1.9019999999999999</v>
      </c>
      <c r="AF72" s="53">
        <v>1.5529999999999999</v>
      </c>
      <c r="AG72" s="53">
        <v>1.45</v>
      </c>
      <c r="AH72" s="53">
        <v>8.24</v>
      </c>
      <c r="AI72" s="53">
        <v>6.74</v>
      </c>
      <c r="AJ72" s="53">
        <v>2.528</v>
      </c>
      <c r="AK72" s="53">
        <v>2.0840000000000001</v>
      </c>
      <c r="AL72" s="53">
        <v>2.1280000000000001</v>
      </c>
      <c r="AM72" s="53">
        <v>1.5009999999999999</v>
      </c>
      <c r="AN72" s="53">
        <v>58.353999999999999</v>
      </c>
      <c r="AO72" s="53">
        <v>48.676000000000002</v>
      </c>
      <c r="AP72" s="53">
        <v>21.248000000000001</v>
      </c>
      <c r="AQ72" s="53">
        <v>23.366</v>
      </c>
      <c r="AR72" s="53">
        <v>21.382000000000001</v>
      </c>
      <c r="AS72" s="53">
        <v>16.506</v>
      </c>
      <c r="AT72" s="53">
        <v>103.322</v>
      </c>
      <c r="AU72" s="53">
        <v>82.492000000000004</v>
      </c>
      <c r="AV72" s="53">
        <v>26.443999999999999</v>
      </c>
      <c r="AW72" s="53">
        <v>28.919</v>
      </c>
      <c r="AX72" s="53">
        <v>27.129000000000001</v>
      </c>
      <c r="AY72" s="53">
        <v>20.83</v>
      </c>
      <c r="AZ72" s="53">
        <v>47.790999999999997</v>
      </c>
      <c r="BA72" s="53">
        <v>40.353999999999999</v>
      </c>
      <c r="BB72" s="53">
        <v>18.988</v>
      </c>
      <c r="BC72" s="53">
        <v>19.041</v>
      </c>
      <c r="BD72" s="53">
        <v>17.117999999999999</v>
      </c>
      <c r="BE72" s="53">
        <v>13.686999999999999</v>
      </c>
      <c r="BF72" s="53">
        <v>86.299000000000007</v>
      </c>
      <c r="BG72" s="53">
        <v>68.447999999999993</v>
      </c>
      <c r="BH72" s="53">
        <v>23.135000000000002</v>
      </c>
      <c r="BI72" s="53">
        <v>22.972000000000001</v>
      </c>
      <c r="BJ72" s="53">
        <v>22.34</v>
      </c>
      <c r="BK72" s="53">
        <v>17.850999999999999</v>
      </c>
      <c r="BL72" s="53">
        <v>10.564</v>
      </c>
      <c r="BM72" s="53">
        <v>8.3219999999999992</v>
      </c>
      <c r="BN72" s="53">
        <v>2.2599999999999998</v>
      </c>
      <c r="BO72" s="53">
        <v>4.3259999999999996</v>
      </c>
      <c r="BP72" s="53">
        <v>4.2640000000000002</v>
      </c>
      <c r="BQ72" s="53">
        <v>2.819</v>
      </c>
      <c r="BR72" s="53">
        <v>17.024000000000001</v>
      </c>
      <c r="BS72" s="53">
        <v>14.044</v>
      </c>
      <c r="BT72" s="53">
        <v>3.3090000000000002</v>
      </c>
      <c r="BU72" s="53">
        <v>5.9470000000000001</v>
      </c>
      <c r="BV72" s="53">
        <v>4.7889999999999997</v>
      </c>
      <c r="BW72" s="53">
        <v>2.98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974</vt:i4>
      </vt:variant>
    </vt:vector>
  </HeadingPairs>
  <TitlesOfParts>
    <vt:vector size="979" baseType="lpstr">
      <vt:lpstr>Contents</vt:lpstr>
      <vt:lpstr>Table 5</vt:lpstr>
      <vt:lpstr>Index</vt:lpstr>
      <vt:lpstr>Data1</vt:lpstr>
      <vt:lpstr>Data2</vt:lpstr>
      <vt:lpstr>A129184578F</vt:lpstr>
      <vt:lpstr>A129184578F_Data</vt:lpstr>
      <vt:lpstr>A129184578F_Latest</vt:lpstr>
      <vt:lpstr>A129184582W</vt:lpstr>
      <vt:lpstr>A129184582W_Data</vt:lpstr>
      <vt:lpstr>A129184582W_Latest</vt:lpstr>
      <vt:lpstr>A129184586F</vt:lpstr>
      <vt:lpstr>A129184586F_Data</vt:lpstr>
      <vt:lpstr>A129184586F_Latest</vt:lpstr>
      <vt:lpstr>A129184590W</vt:lpstr>
      <vt:lpstr>A129184590W_Data</vt:lpstr>
      <vt:lpstr>A129184590W_Latest</vt:lpstr>
      <vt:lpstr>A129184594F</vt:lpstr>
      <vt:lpstr>A129184594F_Data</vt:lpstr>
      <vt:lpstr>A129184594F_Latest</vt:lpstr>
      <vt:lpstr>A129184598R</vt:lpstr>
      <vt:lpstr>A129184598R_Data</vt:lpstr>
      <vt:lpstr>A129184598R_Latest</vt:lpstr>
      <vt:lpstr>A129184602V</vt:lpstr>
      <vt:lpstr>A129184602V_Data</vt:lpstr>
      <vt:lpstr>A129184602V_Latest</vt:lpstr>
      <vt:lpstr>A129184606C</vt:lpstr>
      <vt:lpstr>A129184606C_Data</vt:lpstr>
      <vt:lpstr>A129184606C_Latest</vt:lpstr>
      <vt:lpstr>A129184610V</vt:lpstr>
      <vt:lpstr>A129184610V_Data</vt:lpstr>
      <vt:lpstr>A129184610V_Latest</vt:lpstr>
      <vt:lpstr>A129184614C</vt:lpstr>
      <vt:lpstr>A129184614C_Data</vt:lpstr>
      <vt:lpstr>A129184614C_Latest</vt:lpstr>
      <vt:lpstr>A129184618L</vt:lpstr>
      <vt:lpstr>A129184618L_Data</vt:lpstr>
      <vt:lpstr>A129184618L_Latest</vt:lpstr>
      <vt:lpstr>A129184622C</vt:lpstr>
      <vt:lpstr>A129184622C_Data</vt:lpstr>
      <vt:lpstr>A129184622C_Latest</vt:lpstr>
      <vt:lpstr>A129184626L</vt:lpstr>
      <vt:lpstr>A129184626L_Data</vt:lpstr>
      <vt:lpstr>A129184626L_Latest</vt:lpstr>
      <vt:lpstr>A129184630C</vt:lpstr>
      <vt:lpstr>A129184630C_Data</vt:lpstr>
      <vt:lpstr>A129184630C_Latest</vt:lpstr>
      <vt:lpstr>A129184634L</vt:lpstr>
      <vt:lpstr>A129184634L_Data</vt:lpstr>
      <vt:lpstr>A129184634L_Latest</vt:lpstr>
      <vt:lpstr>A129184638W</vt:lpstr>
      <vt:lpstr>A129184638W_Data</vt:lpstr>
      <vt:lpstr>A129184638W_Latest</vt:lpstr>
      <vt:lpstr>A129184642L</vt:lpstr>
      <vt:lpstr>A129184642L_Data</vt:lpstr>
      <vt:lpstr>A129184642L_Latest</vt:lpstr>
      <vt:lpstr>A129184646W</vt:lpstr>
      <vt:lpstr>A129184646W_Data</vt:lpstr>
      <vt:lpstr>A129184646W_Latest</vt:lpstr>
      <vt:lpstr>A129184650L</vt:lpstr>
      <vt:lpstr>A129184650L_Data</vt:lpstr>
      <vt:lpstr>A129184650L_Latest</vt:lpstr>
      <vt:lpstr>A129184654W</vt:lpstr>
      <vt:lpstr>A129184654W_Data</vt:lpstr>
      <vt:lpstr>A129184654W_Latest</vt:lpstr>
      <vt:lpstr>A129184658F</vt:lpstr>
      <vt:lpstr>A129184658F_Data</vt:lpstr>
      <vt:lpstr>A129184658F_Latest</vt:lpstr>
      <vt:lpstr>A129184662W</vt:lpstr>
      <vt:lpstr>A129184662W_Data</vt:lpstr>
      <vt:lpstr>A129184662W_Latest</vt:lpstr>
      <vt:lpstr>A129184666F</vt:lpstr>
      <vt:lpstr>A129184666F_Data</vt:lpstr>
      <vt:lpstr>A129184666F_Latest</vt:lpstr>
      <vt:lpstr>A129184670W</vt:lpstr>
      <vt:lpstr>A129184670W_Data</vt:lpstr>
      <vt:lpstr>A129184670W_Latest</vt:lpstr>
      <vt:lpstr>A129184674F</vt:lpstr>
      <vt:lpstr>A129184674F_Data</vt:lpstr>
      <vt:lpstr>A129184674F_Latest</vt:lpstr>
      <vt:lpstr>A129184678R</vt:lpstr>
      <vt:lpstr>A129184678R_Data</vt:lpstr>
      <vt:lpstr>A129184678R_Latest</vt:lpstr>
      <vt:lpstr>A129184682F</vt:lpstr>
      <vt:lpstr>A129184682F_Data</vt:lpstr>
      <vt:lpstr>A129184682F_Latest</vt:lpstr>
      <vt:lpstr>A129184686R</vt:lpstr>
      <vt:lpstr>A129184686R_Data</vt:lpstr>
      <vt:lpstr>A129184686R_Latest</vt:lpstr>
      <vt:lpstr>A129184690F</vt:lpstr>
      <vt:lpstr>A129184690F_Data</vt:lpstr>
      <vt:lpstr>A129184690F_Latest</vt:lpstr>
      <vt:lpstr>A129184694R</vt:lpstr>
      <vt:lpstr>A129184694R_Data</vt:lpstr>
      <vt:lpstr>A129184694R_Latest</vt:lpstr>
      <vt:lpstr>A129184698X</vt:lpstr>
      <vt:lpstr>A129184698X_Data</vt:lpstr>
      <vt:lpstr>A129184698X_Latest</vt:lpstr>
      <vt:lpstr>A129184702C</vt:lpstr>
      <vt:lpstr>A129184702C_Data</vt:lpstr>
      <vt:lpstr>A129184702C_Latest</vt:lpstr>
      <vt:lpstr>A129184706L</vt:lpstr>
      <vt:lpstr>A129184706L_Data</vt:lpstr>
      <vt:lpstr>A129184706L_Latest</vt:lpstr>
      <vt:lpstr>A129184710C</vt:lpstr>
      <vt:lpstr>A129184710C_Data</vt:lpstr>
      <vt:lpstr>A129184710C_Latest</vt:lpstr>
      <vt:lpstr>A129184714L</vt:lpstr>
      <vt:lpstr>A129184714L_Data</vt:lpstr>
      <vt:lpstr>A129184714L_Latest</vt:lpstr>
      <vt:lpstr>A129184718W</vt:lpstr>
      <vt:lpstr>A129184718W_Data</vt:lpstr>
      <vt:lpstr>A129184718W_Latest</vt:lpstr>
      <vt:lpstr>A129184722L</vt:lpstr>
      <vt:lpstr>A129184722L_Data</vt:lpstr>
      <vt:lpstr>A129184722L_Latest</vt:lpstr>
      <vt:lpstr>A129184726W</vt:lpstr>
      <vt:lpstr>A129184726W_Data</vt:lpstr>
      <vt:lpstr>A129184726W_Latest</vt:lpstr>
      <vt:lpstr>A129184730L</vt:lpstr>
      <vt:lpstr>A129184730L_Data</vt:lpstr>
      <vt:lpstr>A129184730L_Latest</vt:lpstr>
      <vt:lpstr>A129184734W</vt:lpstr>
      <vt:lpstr>A129184734W_Data</vt:lpstr>
      <vt:lpstr>A129184734W_Latest</vt:lpstr>
      <vt:lpstr>A129184738F</vt:lpstr>
      <vt:lpstr>A129184738F_Data</vt:lpstr>
      <vt:lpstr>A129184738F_Latest</vt:lpstr>
      <vt:lpstr>A129184742W</vt:lpstr>
      <vt:lpstr>A129184742W_Data</vt:lpstr>
      <vt:lpstr>A129184742W_Latest</vt:lpstr>
      <vt:lpstr>A129184746F</vt:lpstr>
      <vt:lpstr>A129184746F_Data</vt:lpstr>
      <vt:lpstr>A129184746F_Latest</vt:lpstr>
      <vt:lpstr>A129184750W</vt:lpstr>
      <vt:lpstr>A129184750W_Data</vt:lpstr>
      <vt:lpstr>A129184750W_Latest</vt:lpstr>
      <vt:lpstr>A129184754F</vt:lpstr>
      <vt:lpstr>A129184754F_Data</vt:lpstr>
      <vt:lpstr>A129184754F_Latest</vt:lpstr>
      <vt:lpstr>A129184758R</vt:lpstr>
      <vt:lpstr>A129184758R_Data</vt:lpstr>
      <vt:lpstr>A129184758R_Latest</vt:lpstr>
      <vt:lpstr>A129184762F</vt:lpstr>
      <vt:lpstr>A129184762F_Data</vt:lpstr>
      <vt:lpstr>A129184762F_Latest</vt:lpstr>
      <vt:lpstr>A129184766R</vt:lpstr>
      <vt:lpstr>A129184766R_Data</vt:lpstr>
      <vt:lpstr>A129184766R_Latest</vt:lpstr>
      <vt:lpstr>A129184770F</vt:lpstr>
      <vt:lpstr>A129184770F_Data</vt:lpstr>
      <vt:lpstr>A129184770F_Latest</vt:lpstr>
      <vt:lpstr>A129184774R</vt:lpstr>
      <vt:lpstr>A129184774R_Data</vt:lpstr>
      <vt:lpstr>A129184774R_Latest</vt:lpstr>
      <vt:lpstr>A129184778X</vt:lpstr>
      <vt:lpstr>A129184778X_Data</vt:lpstr>
      <vt:lpstr>A129184778X_Latest</vt:lpstr>
      <vt:lpstr>A129184782R</vt:lpstr>
      <vt:lpstr>A129184782R_Data</vt:lpstr>
      <vt:lpstr>A129184782R_Latest</vt:lpstr>
      <vt:lpstr>A129184786X</vt:lpstr>
      <vt:lpstr>A129184786X_Data</vt:lpstr>
      <vt:lpstr>A129184786X_Latest</vt:lpstr>
      <vt:lpstr>A129184790R</vt:lpstr>
      <vt:lpstr>A129184790R_Data</vt:lpstr>
      <vt:lpstr>A129184790R_Latest</vt:lpstr>
      <vt:lpstr>A129184794X</vt:lpstr>
      <vt:lpstr>A129184794X_Data</vt:lpstr>
      <vt:lpstr>A129184794X_Latest</vt:lpstr>
      <vt:lpstr>A129184798J</vt:lpstr>
      <vt:lpstr>A129184798J_Data</vt:lpstr>
      <vt:lpstr>A129184798J_Latest</vt:lpstr>
      <vt:lpstr>A129184802L</vt:lpstr>
      <vt:lpstr>A129184802L_Data</vt:lpstr>
      <vt:lpstr>A129184802L_Latest</vt:lpstr>
      <vt:lpstr>A129184806W</vt:lpstr>
      <vt:lpstr>A129184806W_Data</vt:lpstr>
      <vt:lpstr>A129184806W_Latest</vt:lpstr>
      <vt:lpstr>A129184810L</vt:lpstr>
      <vt:lpstr>A129184810L_Data</vt:lpstr>
      <vt:lpstr>A129184810L_Latest</vt:lpstr>
      <vt:lpstr>A129184814W</vt:lpstr>
      <vt:lpstr>A129184814W_Data</vt:lpstr>
      <vt:lpstr>A129184814W_Latest</vt:lpstr>
      <vt:lpstr>A129184818F</vt:lpstr>
      <vt:lpstr>A129184818F_Data</vt:lpstr>
      <vt:lpstr>A129184818F_Latest</vt:lpstr>
      <vt:lpstr>A129184822W</vt:lpstr>
      <vt:lpstr>A129184822W_Data</vt:lpstr>
      <vt:lpstr>A129184822W_Latest</vt:lpstr>
      <vt:lpstr>A129184826F</vt:lpstr>
      <vt:lpstr>A129184826F_Data</vt:lpstr>
      <vt:lpstr>A129184826F_Latest</vt:lpstr>
      <vt:lpstr>A129184830W</vt:lpstr>
      <vt:lpstr>A129184830W_Data</vt:lpstr>
      <vt:lpstr>A129184830W_Latest</vt:lpstr>
      <vt:lpstr>A129184834F</vt:lpstr>
      <vt:lpstr>A129184834F_Data</vt:lpstr>
      <vt:lpstr>A129184834F_Latest</vt:lpstr>
      <vt:lpstr>A129184838R</vt:lpstr>
      <vt:lpstr>A129184838R_Data</vt:lpstr>
      <vt:lpstr>A129184838R_Latest</vt:lpstr>
      <vt:lpstr>A129184842F</vt:lpstr>
      <vt:lpstr>A129184842F_Data</vt:lpstr>
      <vt:lpstr>A129184842F_Latest</vt:lpstr>
      <vt:lpstr>A129184846R</vt:lpstr>
      <vt:lpstr>A129184846R_Data</vt:lpstr>
      <vt:lpstr>A129184846R_Latest</vt:lpstr>
      <vt:lpstr>A129184850F</vt:lpstr>
      <vt:lpstr>A129184850F_Data</vt:lpstr>
      <vt:lpstr>A129184850F_Latest</vt:lpstr>
      <vt:lpstr>A129184854R</vt:lpstr>
      <vt:lpstr>A129184854R_Data</vt:lpstr>
      <vt:lpstr>A129184854R_Latest</vt:lpstr>
      <vt:lpstr>A129184858X</vt:lpstr>
      <vt:lpstr>A129184858X_Data</vt:lpstr>
      <vt:lpstr>A129184858X_Latest</vt:lpstr>
      <vt:lpstr>A129184862R</vt:lpstr>
      <vt:lpstr>A129184862R_Data</vt:lpstr>
      <vt:lpstr>A129184862R_Latest</vt:lpstr>
      <vt:lpstr>A129184866X</vt:lpstr>
      <vt:lpstr>A129184866X_Data</vt:lpstr>
      <vt:lpstr>A129184866X_Latest</vt:lpstr>
      <vt:lpstr>A129184870R</vt:lpstr>
      <vt:lpstr>A129184870R_Data</vt:lpstr>
      <vt:lpstr>A129184870R_Latest</vt:lpstr>
      <vt:lpstr>A129184874X</vt:lpstr>
      <vt:lpstr>A129184874X_Data</vt:lpstr>
      <vt:lpstr>A129184874X_Latest</vt:lpstr>
      <vt:lpstr>A129184878J</vt:lpstr>
      <vt:lpstr>A129184878J_Data</vt:lpstr>
      <vt:lpstr>A129184878J_Latest</vt:lpstr>
      <vt:lpstr>A129184882X</vt:lpstr>
      <vt:lpstr>A129184882X_Data</vt:lpstr>
      <vt:lpstr>A129184882X_Latest</vt:lpstr>
      <vt:lpstr>A129184886J</vt:lpstr>
      <vt:lpstr>A129184886J_Data</vt:lpstr>
      <vt:lpstr>A129184886J_Latest</vt:lpstr>
      <vt:lpstr>A129184890X</vt:lpstr>
      <vt:lpstr>A129184890X_Data</vt:lpstr>
      <vt:lpstr>A129184890X_Latest</vt:lpstr>
      <vt:lpstr>A129184894J</vt:lpstr>
      <vt:lpstr>A129184894J_Data</vt:lpstr>
      <vt:lpstr>A129184894J_Latest</vt:lpstr>
      <vt:lpstr>A129184898T</vt:lpstr>
      <vt:lpstr>A129184898T_Data</vt:lpstr>
      <vt:lpstr>A129184898T_Latest</vt:lpstr>
      <vt:lpstr>A129184902W</vt:lpstr>
      <vt:lpstr>A129184902W_Data</vt:lpstr>
      <vt:lpstr>A129184902W_Latest</vt:lpstr>
      <vt:lpstr>A129184906F</vt:lpstr>
      <vt:lpstr>A129184906F_Data</vt:lpstr>
      <vt:lpstr>A129184906F_Latest</vt:lpstr>
      <vt:lpstr>A129184910W</vt:lpstr>
      <vt:lpstr>A129184910W_Data</vt:lpstr>
      <vt:lpstr>A129184910W_Latest</vt:lpstr>
      <vt:lpstr>A129184914F</vt:lpstr>
      <vt:lpstr>A129184914F_Data</vt:lpstr>
      <vt:lpstr>A129184914F_Latest</vt:lpstr>
      <vt:lpstr>A129184918R</vt:lpstr>
      <vt:lpstr>A129184918R_Data</vt:lpstr>
      <vt:lpstr>A129184918R_Latest</vt:lpstr>
      <vt:lpstr>A129184922F</vt:lpstr>
      <vt:lpstr>A129184922F_Data</vt:lpstr>
      <vt:lpstr>A129184922F_Latest</vt:lpstr>
      <vt:lpstr>A129184926R</vt:lpstr>
      <vt:lpstr>A129184926R_Data</vt:lpstr>
      <vt:lpstr>A129184926R_Latest</vt:lpstr>
      <vt:lpstr>A129184930F</vt:lpstr>
      <vt:lpstr>A129184930F_Data</vt:lpstr>
      <vt:lpstr>A129184930F_Latest</vt:lpstr>
      <vt:lpstr>A129184934R</vt:lpstr>
      <vt:lpstr>A129184934R_Data</vt:lpstr>
      <vt:lpstr>A129184934R_Latest</vt:lpstr>
      <vt:lpstr>A129184938X</vt:lpstr>
      <vt:lpstr>A129184938X_Data</vt:lpstr>
      <vt:lpstr>A129184938X_Latest</vt:lpstr>
      <vt:lpstr>A129184942R</vt:lpstr>
      <vt:lpstr>A129184942R_Data</vt:lpstr>
      <vt:lpstr>A129184942R_Latest</vt:lpstr>
      <vt:lpstr>A129184946X</vt:lpstr>
      <vt:lpstr>A129184946X_Data</vt:lpstr>
      <vt:lpstr>A129184946X_Latest</vt:lpstr>
      <vt:lpstr>A129184950R</vt:lpstr>
      <vt:lpstr>A129184950R_Data</vt:lpstr>
      <vt:lpstr>A129184950R_Latest</vt:lpstr>
      <vt:lpstr>A129184954X</vt:lpstr>
      <vt:lpstr>A129184954X_Data</vt:lpstr>
      <vt:lpstr>A129184954X_Latest</vt:lpstr>
      <vt:lpstr>A129184958J</vt:lpstr>
      <vt:lpstr>A129184958J_Data</vt:lpstr>
      <vt:lpstr>A129184958J_Latest</vt:lpstr>
      <vt:lpstr>A129184962X</vt:lpstr>
      <vt:lpstr>A129184962X_Data</vt:lpstr>
      <vt:lpstr>A129184962X_Latest</vt:lpstr>
      <vt:lpstr>A129184966J</vt:lpstr>
      <vt:lpstr>A129184966J_Data</vt:lpstr>
      <vt:lpstr>A129184966J_Latest</vt:lpstr>
      <vt:lpstr>A129184970X</vt:lpstr>
      <vt:lpstr>A129184970X_Data</vt:lpstr>
      <vt:lpstr>A129184970X_Latest</vt:lpstr>
      <vt:lpstr>A129184974J</vt:lpstr>
      <vt:lpstr>A129184974J_Data</vt:lpstr>
      <vt:lpstr>A129184974J_Latest</vt:lpstr>
      <vt:lpstr>A129184978T</vt:lpstr>
      <vt:lpstr>A129184978T_Data</vt:lpstr>
      <vt:lpstr>A129184978T_Latest</vt:lpstr>
      <vt:lpstr>A129184982J</vt:lpstr>
      <vt:lpstr>A129184982J_Data</vt:lpstr>
      <vt:lpstr>A129184982J_Latest</vt:lpstr>
      <vt:lpstr>A129184986T</vt:lpstr>
      <vt:lpstr>A129184986T_Data</vt:lpstr>
      <vt:lpstr>A129184986T_Latest</vt:lpstr>
      <vt:lpstr>A129184990J</vt:lpstr>
      <vt:lpstr>A129184990J_Data</vt:lpstr>
      <vt:lpstr>A129184990J_Latest</vt:lpstr>
      <vt:lpstr>A129184994T</vt:lpstr>
      <vt:lpstr>A129184994T_Data</vt:lpstr>
      <vt:lpstr>A129184994T_Latest</vt:lpstr>
      <vt:lpstr>A129184998A</vt:lpstr>
      <vt:lpstr>A129184998A_Data</vt:lpstr>
      <vt:lpstr>A129184998A_Latest</vt:lpstr>
      <vt:lpstr>A129185002J</vt:lpstr>
      <vt:lpstr>A129185002J_Data</vt:lpstr>
      <vt:lpstr>A129185002J_Latest</vt:lpstr>
      <vt:lpstr>A129185006T</vt:lpstr>
      <vt:lpstr>A129185006T_Data</vt:lpstr>
      <vt:lpstr>A129185006T_Latest</vt:lpstr>
      <vt:lpstr>A129185010J</vt:lpstr>
      <vt:lpstr>A129185010J_Data</vt:lpstr>
      <vt:lpstr>A129185010J_Latest</vt:lpstr>
      <vt:lpstr>A129185014T</vt:lpstr>
      <vt:lpstr>A129185014T_Data</vt:lpstr>
      <vt:lpstr>A129185014T_Latest</vt:lpstr>
      <vt:lpstr>A129185018A</vt:lpstr>
      <vt:lpstr>A129185018A_Data</vt:lpstr>
      <vt:lpstr>A129185018A_Latest</vt:lpstr>
      <vt:lpstr>A129185022T</vt:lpstr>
      <vt:lpstr>A129185022T_Data</vt:lpstr>
      <vt:lpstr>A129185022T_Latest</vt:lpstr>
      <vt:lpstr>A129185026A</vt:lpstr>
      <vt:lpstr>A129185026A_Data</vt:lpstr>
      <vt:lpstr>A129185026A_Latest</vt:lpstr>
      <vt:lpstr>A129185030T</vt:lpstr>
      <vt:lpstr>A129185030T_Data</vt:lpstr>
      <vt:lpstr>A129185030T_Latest</vt:lpstr>
      <vt:lpstr>A129185034A</vt:lpstr>
      <vt:lpstr>A129185034A_Data</vt:lpstr>
      <vt:lpstr>A129185034A_Latest</vt:lpstr>
      <vt:lpstr>A129185038K</vt:lpstr>
      <vt:lpstr>A129185038K_Data</vt:lpstr>
      <vt:lpstr>A129185038K_Latest</vt:lpstr>
      <vt:lpstr>A129185042A</vt:lpstr>
      <vt:lpstr>A129185042A_Data</vt:lpstr>
      <vt:lpstr>A129185042A_Latest</vt:lpstr>
      <vt:lpstr>A129185046K</vt:lpstr>
      <vt:lpstr>A129185046K_Data</vt:lpstr>
      <vt:lpstr>A129185046K_Latest</vt:lpstr>
      <vt:lpstr>A129185050A</vt:lpstr>
      <vt:lpstr>A129185050A_Data</vt:lpstr>
      <vt:lpstr>A129185050A_Latest</vt:lpstr>
      <vt:lpstr>A129185054K</vt:lpstr>
      <vt:lpstr>A129185054K_Data</vt:lpstr>
      <vt:lpstr>A129185054K_Latest</vt:lpstr>
      <vt:lpstr>A129185058V</vt:lpstr>
      <vt:lpstr>A129185058V_Data</vt:lpstr>
      <vt:lpstr>A129185058V_Latest</vt:lpstr>
      <vt:lpstr>A129185062K</vt:lpstr>
      <vt:lpstr>A129185062K_Data</vt:lpstr>
      <vt:lpstr>A129185062K_Latest</vt:lpstr>
      <vt:lpstr>A129185066V</vt:lpstr>
      <vt:lpstr>A129185066V_Data</vt:lpstr>
      <vt:lpstr>A129185066V_Latest</vt:lpstr>
      <vt:lpstr>A129185070K</vt:lpstr>
      <vt:lpstr>A129185070K_Data</vt:lpstr>
      <vt:lpstr>A129185070K_Latest</vt:lpstr>
      <vt:lpstr>A129185074V</vt:lpstr>
      <vt:lpstr>A129185074V_Data</vt:lpstr>
      <vt:lpstr>A129185074V_Latest</vt:lpstr>
      <vt:lpstr>A129185078C</vt:lpstr>
      <vt:lpstr>A129185078C_Data</vt:lpstr>
      <vt:lpstr>A129185078C_Latest</vt:lpstr>
      <vt:lpstr>A129185082V</vt:lpstr>
      <vt:lpstr>A129185082V_Data</vt:lpstr>
      <vt:lpstr>A129185082V_Latest</vt:lpstr>
      <vt:lpstr>A129185086C</vt:lpstr>
      <vt:lpstr>A129185086C_Data</vt:lpstr>
      <vt:lpstr>A129185086C_Latest</vt:lpstr>
      <vt:lpstr>A129185090V</vt:lpstr>
      <vt:lpstr>A129185090V_Data</vt:lpstr>
      <vt:lpstr>A129185090V_Latest</vt:lpstr>
      <vt:lpstr>A129185094C</vt:lpstr>
      <vt:lpstr>A129185094C_Data</vt:lpstr>
      <vt:lpstr>A129185094C_Latest</vt:lpstr>
      <vt:lpstr>A129185098L</vt:lpstr>
      <vt:lpstr>A129185098L_Data</vt:lpstr>
      <vt:lpstr>A129185098L_Latest</vt:lpstr>
      <vt:lpstr>A129185102T</vt:lpstr>
      <vt:lpstr>A129185102T_Data</vt:lpstr>
      <vt:lpstr>A129185102T_Latest</vt:lpstr>
      <vt:lpstr>A129185106A</vt:lpstr>
      <vt:lpstr>A129185106A_Data</vt:lpstr>
      <vt:lpstr>A129185106A_Latest</vt:lpstr>
      <vt:lpstr>A129185110T</vt:lpstr>
      <vt:lpstr>A129185110T_Data</vt:lpstr>
      <vt:lpstr>A129185110T_Latest</vt:lpstr>
      <vt:lpstr>A129185114A</vt:lpstr>
      <vt:lpstr>A129185114A_Data</vt:lpstr>
      <vt:lpstr>A129185114A_Latest</vt:lpstr>
      <vt:lpstr>A129185118K</vt:lpstr>
      <vt:lpstr>A129185118K_Data</vt:lpstr>
      <vt:lpstr>A129185118K_Latest</vt:lpstr>
      <vt:lpstr>A129185122A</vt:lpstr>
      <vt:lpstr>A129185122A_Data</vt:lpstr>
      <vt:lpstr>A129185122A_Latest</vt:lpstr>
      <vt:lpstr>A129185126K</vt:lpstr>
      <vt:lpstr>A129185126K_Data</vt:lpstr>
      <vt:lpstr>A129185126K_Latest</vt:lpstr>
      <vt:lpstr>A129185130A</vt:lpstr>
      <vt:lpstr>A129185130A_Data</vt:lpstr>
      <vt:lpstr>A129185130A_Latest</vt:lpstr>
      <vt:lpstr>A129185134K</vt:lpstr>
      <vt:lpstr>A129185134K_Data</vt:lpstr>
      <vt:lpstr>A129185134K_Latest</vt:lpstr>
      <vt:lpstr>A129185138V</vt:lpstr>
      <vt:lpstr>A129185138V_Data</vt:lpstr>
      <vt:lpstr>A129185138V_Latest</vt:lpstr>
      <vt:lpstr>A129185142K</vt:lpstr>
      <vt:lpstr>A129185142K_Data</vt:lpstr>
      <vt:lpstr>A129185142K_Latest</vt:lpstr>
      <vt:lpstr>A129185146V</vt:lpstr>
      <vt:lpstr>A129185146V_Data</vt:lpstr>
      <vt:lpstr>A129185146V_Latest</vt:lpstr>
      <vt:lpstr>A129185150K</vt:lpstr>
      <vt:lpstr>A129185150K_Data</vt:lpstr>
      <vt:lpstr>A129185150K_Latest</vt:lpstr>
      <vt:lpstr>A129185154V</vt:lpstr>
      <vt:lpstr>A129185154V_Data</vt:lpstr>
      <vt:lpstr>A129185154V_Latest</vt:lpstr>
      <vt:lpstr>A129185158C</vt:lpstr>
      <vt:lpstr>A129185158C_Data</vt:lpstr>
      <vt:lpstr>A129185158C_Latest</vt:lpstr>
      <vt:lpstr>A129185162V</vt:lpstr>
      <vt:lpstr>A129185162V_Data</vt:lpstr>
      <vt:lpstr>A129185162V_Latest</vt:lpstr>
      <vt:lpstr>A129185166C</vt:lpstr>
      <vt:lpstr>A129185166C_Data</vt:lpstr>
      <vt:lpstr>A129185166C_Latest</vt:lpstr>
      <vt:lpstr>A129185170V</vt:lpstr>
      <vt:lpstr>A129185170V_Data</vt:lpstr>
      <vt:lpstr>A129185170V_Latest</vt:lpstr>
      <vt:lpstr>A129185174C</vt:lpstr>
      <vt:lpstr>A129185174C_Data</vt:lpstr>
      <vt:lpstr>A129185174C_Latest</vt:lpstr>
      <vt:lpstr>A129185178L</vt:lpstr>
      <vt:lpstr>A129185178L_Data</vt:lpstr>
      <vt:lpstr>A129185178L_Latest</vt:lpstr>
      <vt:lpstr>A129185182C</vt:lpstr>
      <vt:lpstr>A129185182C_Data</vt:lpstr>
      <vt:lpstr>A129185182C_Latest</vt:lpstr>
      <vt:lpstr>A129185186L</vt:lpstr>
      <vt:lpstr>A129185186L_Data</vt:lpstr>
      <vt:lpstr>A129185186L_Latest</vt:lpstr>
      <vt:lpstr>A129185190C</vt:lpstr>
      <vt:lpstr>A129185190C_Data</vt:lpstr>
      <vt:lpstr>A129185190C_Latest</vt:lpstr>
      <vt:lpstr>A129185194L</vt:lpstr>
      <vt:lpstr>A129185194L_Data</vt:lpstr>
      <vt:lpstr>A129185194L_Latest</vt:lpstr>
      <vt:lpstr>A129185198W</vt:lpstr>
      <vt:lpstr>A129185198W_Data</vt:lpstr>
      <vt:lpstr>A129185198W_Latest</vt:lpstr>
      <vt:lpstr>A129185202A</vt:lpstr>
      <vt:lpstr>A129185202A_Data</vt:lpstr>
      <vt:lpstr>A129185202A_Latest</vt:lpstr>
      <vt:lpstr>A129185206K</vt:lpstr>
      <vt:lpstr>A129185206K_Data</vt:lpstr>
      <vt:lpstr>A129185206K_Latest</vt:lpstr>
      <vt:lpstr>A129185210A</vt:lpstr>
      <vt:lpstr>A129185210A_Data</vt:lpstr>
      <vt:lpstr>A129185210A_Latest</vt:lpstr>
      <vt:lpstr>A129185214K</vt:lpstr>
      <vt:lpstr>A129185214K_Data</vt:lpstr>
      <vt:lpstr>A129185214K_Latest</vt:lpstr>
      <vt:lpstr>A129185218V</vt:lpstr>
      <vt:lpstr>A129185218V_Data</vt:lpstr>
      <vt:lpstr>A129185218V_Latest</vt:lpstr>
      <vt:lpstr>A129185222K</vt:lpstr>
      <vt:lpstr>A129185222K_Data</vt:lpstr>
      <vt:lpstr>A129185222K_Latest</vt:lpstr>
      <vt:lpstr>A129185226V</vt:lpstr>
      <vt:lpstr>A129185226V_Data</vt:lpstr>
      <vt:lpstr>A129185226V_Latest</vt:lpstr>
      <vt:lpstr>A129185230K</vt:lpstr>
      <vt:lpstr>A129185230K_Data</vt:lpstr>
      <vt:lpstr>A129185230K_Latest</vt:lpstr>
      <vt:lpstr>A129185234V</vt:lpstr>
      <vt:lpstr>A129185234V_Data</vt:lpstr>
      <vt:lpstr>A129185234V_Latest</vt:lpstr>
      <vt:lpstr>A129185238C</vt:lpstr>
      <vt:lpstr>A129185238C_Data</vt:lpstr>
      <vt:lpstr>A129185238C_Latest</vt:lpstr>
      <vt:lpstr>A129185242V</vt:lpstr>
      <vt:lpstr>A129185242V_Data</vt:lpstr>
      <vt:lpstr>A129185242V_Latest</vt:lpstr>
      <vt:lpstr>A129185246C</vt:lpstr>
      <vt:lpstr>A129185246C_Data</vt:lpstr>
      <vt:lpstr>A129185246C_Latest</vt:lpstr>
      <vt:lpstr>A129185250V</vt:lpstr>
      <vt:lpstr>A129185250V_Data</vt:lpstr>
      <vt:lpstr>A129185250V_Latest</vt:lpstr>
      <vt:lpstr>A129185254C</vt:lpstr>
      <vt:lpstr>A129185254C_Data</vt:lpstr>
      <vt:lpstr>A129185254C_Latest</vt:lpstr>
      <vt:lpstr>A129185258L</vt:lpstr>
      <vt:lpstr>A129185258L_Data</vt:lpstr>
      <vt:lpstr>A129185258L_Latest</vt:lpstr>
      <vt:lpstr>A129185262C</vt:lpstr>
      <vt:lpstr>A129185262C_Data</vt:lpstr>
      <vt:lpstr>A129185262C_Latest</vt:lpstr>
      <vt:lpstr>A129185266L</vt:lpstr>
      <vt:lpstr>A129185266L_Data</vt:lpstr>
      <vt:lpstr>A129185266L_Latest</vt:lpstr>
      <vt:lpstr>A129185270C</vt:lpstr>
      <vt:lpstr>A129185270C_Data</vt:lpstr>
      <vt:lpstr>A129185270C_Latest</vt:lpstr>
      <vt:lpstr>A129185274L</vt:lpstr>
      <vt:lpstr>A129185274L_Data</vt:lpstr>
      <vt:lpstr>A129185274L_Latest</vt:lpstr>
      <vt:lpstr>A129185278W</vt:lpstr>
      <vt:lpstr>A129185278W_Data</vt:lpstr>
      <vt:lpstr>A129185278W_Latest</vt:lpstr>
      <vt:lpstr>A129185282L</vt:lpstr>
      <vt:lpstr>A129185282L_Data</vt:lpstr>
      <vt:lpstr>A129185282L_Latest</vt:lpstr>
      <vt:lpstr>A129185286W</vt:lpstr>
      <vt:lpstr>A129185286W_Data</vt:lpstr>
      <vt:lpstr>A129185286W_Latest</vt:lpstr>
      <vt:lpstr>A129185290L</vt:lpstr>
      <vt:lpstr>A129185290L_Data</vt:lpstr>
      <vt:lpstr>A129185290L_Latest</vt:lpstr>
      <vt:lpstr>A129185294W</vt:lpstr>
      <vt:lpstr>A129185294W_Data</vt:lpstr>
      <vt:lpstr>A129185294W_Latest</vt:lpstr>
      <vt:lpstr>A129185298F</vt:lpstr>
      <vt:lpstr>A129185298F_Data</vt:lpstr>
      <vt:lpstr>A129185298F_Latest</vt:lpstr>
      <vt:lpstr>A129185302K</vt:lpstr>
      <vt:lpstr>A129185302K_Data</vt:lpstr>
      <vt:lpstr>A129185302K_Latest</vt:lpstr>
      <vt:lpstr>A129185306V</vt:lpstr>
      <vt:lpstr>A129185306V_Data</vt:lpstr>
      <vt:lpstr>A129185306V_Latest</vt:lpstr>
      <vt:lpstr>A129185310K</vt:lpstr>
      <vt:lpstr>A129185310K_Data</vt:lpstr>
      <vt:lpstr>A129185310K_Latest</vt:lpstr>
      <vt:lpstr>A129185314V</vt:lpstr>
      <vt:lpstr>A129185314V_Data</vt:lpstr>
      <vt:lpstr>A129185314V_Latest</vt:lpstr>
      <vt:lpstr>A129185318C</vt:lpstr>
      <vt:lpstr>A129185318C_Data</vt:lpstr>
      <vt:lpstr>A129185318C_Latest</vt:lpstr>
      <vt:lpstr>A129185322V</vt:lpstr>
      <vt:lpstr>A129185322V_Data</vt:lpstr>
      <vt:lpstr>A129185322V_Latest</vt:lpstr>
      <vt:lpstr>A129185326C</vt:lpstr>
      <vt:lpstr>A129185326C_Data</vt:lpstr>
      <vt:lpstr>A129185326C_Latest</vt:lpstr>
      <vt:lpstr>A129185330V</vt:lpstr>
      <vt:lpstr>A129185330V_Data</vt:lpstr>
      <vt:lpstr>A129185330V_Latest</vt:lpstr>
      <vt:lpstr>A129185334C</vt:lpstr>
      <vt:lpstr>A129185334C_Data</vt:lpstr>
      <vt:lpstr>A129185334C_Latest</vt:lpstr>
      <vt:lpstr>A129185338L</vt:lpstr>
      <vt:lpstr>A129185338L_Data</vt:lpstr>
      <vt:lpstr>A129185338L_Latest</vt:lpstr>
      <vt:lpstr>A129185342C</vt:lpstr>
      <vt:lpstr>A129185342C_Data</vt:lpstr>
      <vt:lpstr>A129185342C_Latest</vt:lpstr>
      <vt:lpstr>A129185346L</vt:lpstr>
      <vt:lpstr>A129185346L_Data</vt:lpstr>
      <vt:lpstr>A129185346L_Latest</vt:lpstr>
      <vt:lpstr>A129185350C</vt:lpstr>
      <vt:lpstr>A129185350C_Data</vt:lpstr>
      <vt:lpstr>A129185350C_Latest</vt:lpstr>
      <vt:lpstr>A129185354L</vt:lpstr>
      <vt:lpstr>A129185354L_Data</vt:lpstr>
      <vt:lpstr>A129185354L_Latest</vt:lpstr>
      <vt:lpstr>A129185358W</vt:lpstr>
      <vt:lpstr>A129185358W_Data</vt:lpstr>
      <vt:lpstr>A129185358W_Latest</vt:lpstr>
      <vt:lpstr>A129185362L</vt:lpstr>
      <vt:lpstr>A129185362L_Data</vt:lpstr>
      <vt:lpstr>A129185362L_Latest</vt:lpstr>
      <vt:lpstr>A129185366W</vt:lpstr>
      <vt:lpstr>A129185366W_Data</vt:lpstr>
      <vt:lpstr>A129185366W_Latest</vt:lpstr>
      <vt:lpstr>A129185370L</vt:lpstr>
      <vt:lpstr>A129185370L_Data</vt:lpstr>
      <vt:lpstr>A129185370L_Latest</vt:lpstr>
      <vt:lpstr>A129185374W</vt:lpstr>
      <vt:lpstr>A129185374W_Data</vt:lpstr>
      <vt:lpstr>A129185374W_Latest</vt:lpstr>
      <vt:lpstr>A129185378F</vt:lpstr>
      <vt:lpstr>A129185378F_Data</vt:lpstr>
      <vt:lpstr>A129185378F_Latest</vt:lpstr>
      <vt:lpstr>A129185382W</vt:lpstr>
      <vt:lpstr>A129185382W_Data</vt:lpstr>
      <vt:lpstr>A129185382W_Latest</vt:lpstr>
      <vt:lpstr>A129185386F</vt:lpstr>
      <vt:lpstr>A129185386F_Data</vt:lpstr>
      <vt:lpstr>A129185386F_Latest</vt:lpstr>
      <vt:lpstr>A129185390W</vt:lpstr>
      <vt:lpstr>A129185390W_Data</vt:lpstr>
      <vt:lpstr>A129185390W_Latest</vt:lpstr>
      <vt:lpstr>A129185394F</vt:lpstr>
      <vt:lpstr>A129185394F_Data</vt:lpstr>
      <vt:lpstr>A129185394F_Latest</vt:lpstr>
      <vt:lpstr>A129185398R</vt:lpstr>
      <vt:lpstr>A129185398R_Data</vt:lpstr>
      <vt:lpstr>A129185398R_Latest</vt:lpstr>
      <vt:lpstr>A129185402V</vt:lpstr>
      <vt:lpstr>A129185402V_Data</vt:lpstr>
      <vt:lpstr>A129185402V_Latest</vt:lpstr>
      <vt:lpstr>A129185406C</vt:lpstr>
      <vt:lpstr>A129185406C_Data</vt:lpstr>
      <vt:lpstr>A129185406C_Latest</vt:lpstr>
      <vt:lpstr>A129185410V</vt:lpstr>
      <vt:lpstr>A129185410V_Data</vt:lpstr>
      <vt:lpstr>A129185410V_Latest</vt:lpstr>
      <vt:lpstr>A129185414C</vt:lpstr>
      <vt:lpstr>A129185414C_Data</vt:lpstr>
      <vt:lpstr>A129185414C_Latest</vt:lpstr>
      <vt:lpstr>A129185418L</vt:lpstr>
      <vt:lpstr>A129185418L_Data</vt:lpstr>
      <vt:lpstr>A129185418L_Latest</vt:lpstr>
      <vt:lpstr>A129185422C</vt:lpstr>
      <vt:lpstr>A129185422C_Data</vt:lpstr>
      <vt:lpstr>A129185422C_Latest</vt:lpstr>
      <vt:lpstr>A129185426L</vt:lpstr>
      <vt:lpstr>A129185426L_Data</vt:lpstr>
      <vt:lpstr>A129185426L_Latest</vt:lpstr>
      <vt:lpstr>A129185430C</vt:lpstr>
      <vt:lpstr>A129185430C_Data</vt:lpstr>
      <vt:lpstr>A129185430C_Latest</vt:lpstr>
      <vt:lpstr>A129185434L</vt:lpstr>
      <vt:lpstr>A129185434L_Data</vt:lpstr>
      <vt:lpstr>A129185434L_Latest</vt:lpstr>
      <vt:lpstr>A129185438W</vt:lpstr>
      <vt:lpstr>A129185438W_Data</vt:lpstr>
      <vt:lpstr>A129185438W_Latest</vt:lpstr>
      <vt:lpstr>A129185442L</vt:lpstr>
      <vt:lpstr>A129185442L_Data</vt:lpstr>
      <vt:lpstr>A129185442L_Latest</vt:lpstr>
      <vt:lpstr>A129185446W</vt:lpstr>
      <vt:lpstr>A129185446W_Data</vt:lpstr>
      <vt:lpstr>A129185446W_Latest</vt:lpstr>
      <vt:lpstr>A129185450L</vt:lpstr>
      <vt:lpstr>A129185450L_Data</vt:lpstr>
      <vt:lpstr>A129185450L_Latest</vt:lpstr>
      <vt:lpstr>A129185454W</vt:lpstr>
      <vt:lpstr>A129185454W_Data</vt:lpstr>
      <vt:lpstr>A129185454W_Latest</vt:lpstr>
      <vt:lpstr>A129185458F</vt:lpstr>
      <vt:lpstr>A129185458F_Data</vt:lpstr>
      <vt:lpstr>A129185458F_Latest</vt:lpstr>
      <vt:lpstr>A129185462W</vt:lpstr>
      <vt:lpstr>A129185462W_Data</vt:lpstr>
      <vt:lpstr>A129185462W_Latest</vt:lpstr>
      <vt:lpstr>A129185466F</vt:lpstr>
      <vt:lpstr>A129185466F_Data</vt:lpstr>
      <vt:lpstr>A129185466F_Latest</vt:lpstr>
      <vt:lpstr>A129185470W</vt:lpstr>
      <vt:lpstr>A129185470W_Data</vt:lpstr>
      <vt:lpstr>A129185470W_Latest</vt:lpstr>
      <vt:lpstr>A129185474F</vt:lpstr>
      <vt:lpstr>A129185474F_Data</vt:lpstr>
      <vt:lpstr>A129185474F_Latest</vt:lpstr>
      <vt:lpstr>A129185478R</vt:lpstr>
      <vt:lpstr>A129185478R_Data</vt:lpstr>
      <vt:lpstr>A129185478R_Latest</vt:lpstr>
      <vt:lpstr>A129185482F</vt:lpstr>
      <vt:lpstr>A129185482F_Data</vt:lpstr>
      <vt:lpstr>A129185482F_Latest</vt:lpstr>
      <vt:lpstr>A129185486R</vt:lpstr>
      <vt:lpstr>A129185486R_Data</vt:lpstr>
      <vt:lpstr>A129185486R_Latest</vt:lpstr>
      <vt:lpstr>A129185490F</vt:lpstr>
      <vt:lpstr>A129185490F_Data</vt:lpstr>
      <vt:lpstr>A129185490F_Latest</vt:lpstr>
      <vt:lpstr>A129185494R</vt:lpstr>
      <vt:lpstr>A129185494R_Data</vt:lpstr>
      <vt:lpstr>A129185494R_Latest</vt:lpstr>
      <vt:lpstr>A129185498X</vt:lpstr>
      <vt:lpstr>A129185498X_Data</vt:lpstr>
      <vt:lpstr>A129185498X_Latest</vt:lpstr>
      <vt:lpstr>A129185502C</vt:lpstr>
      <vt:lpstr>A129185502C_Data</vt:lpstr>
      <vt:lpstr>A129185502C_Latest</vt:lpstr>
      <vt:lpstr>A129185506L</vt:lpstr>
      <vt:lpstr>A129185506L_Data</vt:lpstr>
      <vt:lpstr>A129185506L_Latest</vt:lpstr>
      <vt:lpstr>A129185510C</vt:lpstr>
      <vt:lpstr>A129185510C_Data</vt:lpstr>
      <vt:lpstr>A129185510C_Latest</vt:lpstr>
      <vt:lpstr>A129185514L</vt:lpstr>
      <vt:lpstr>A129185514L_Data</vt:lpstr>
      <vt:lpstr>A129185514L_Latest</vt:lpstr>
      <vt:lpstr>A129185518W</vt:lpstr>
      <vt:lpstr>A129185518W_Data</vt:lpstr>
      <vt:lpstr>A129185518W_Latest</vt:lpstr>
      <vt:lpstr>A129185522L</vt:lpstr>
      <vt:lpstr>A129185522L_Data</vt:lpstr>
      <vt:lpstr>A129185522L_Latest</vt:lpstr>
      <vt:lpstr>A129185526W</vt:lpstr>
      <vt:lpstr>A129185526W_Data</vt:lpstr>
      <vt:lpstr>A129185526W_Latest</vt:lpstr>
      <vt:lpstr>A129185530L</vt:lpstr>
      <vt:lpstr>A129185530L_Data</vt:lpstr>
      <vt:lpstr>A129185530L_Latest</vt:lpstr>
      <vt:lpstr>A129185534W</vt:lpstr>
      <vt:lpstr>A129185534W_Data</vt:lpstr>
      <vt:lpstr>A129185534W_Latest</vt:lpstr>
      <vt:lpstr>A129185538F</vt:lpstr>
      <vt:lpstr>A129185538F_Data</vt:lpstr>
      <vt:lpstr>A129185538F_Latest</vt:lpstr>
      <vt:lpstr>A129185542W</vt:lpstr>
      <vt:lpstr>A129185542W_Data</vt:lpstr>
      <vt:lpstr>A129185542W_Latest</vt:lpstr>
      <vt:lpstr>A129185546F</vt:lpstr>
      <vt:lpstr>A129185546F_Data</vt:lpstr>
      <vt:lpstr>A129185546F_Latest</vt:lpstr>
      <vt:lpstr>A129185550W</vt:lpstr>
      <vt:lpstr>A129185550W_Data</vt:lpstr>
      <vt:lpstr>A129185550W_Latest</vt:lpstr>
      <vt:lpstr>A129185554F</vt:lpstr>
      <vt:lpstr>A129185554F_Data</vt:lpstr>
      <vt:lpstr>A129185554F_Latest</vt:lpstr>
      <vt:lpstr>A129185558R</vt:lpstr>
      <vt:lpstr>A129185558R_Data</vt:lpstr>
      <vt:lpstr>A129185558R_Latest</vt:lpstr>
      <vt:lpstr>A129185562F</vt:lpstr>
      <vt:lpstr>A129185562F_Data</vt:lpstr>
      <vt:lpstr>A129185562F_Latest</vt:lpstr>
      <vt:lpstr>A129185566R</vt:lpstr>
      <vt:lpstr>A129185566R_Data</vt:lpstr>
      <vt:lpstr>A129185566R_Latest</vt:lpstr>
      <vt:lpstr>A129185570F</vt:lpstr>
      <vt:lpstr>A129185570F_Data</vt:lpstr>
      <vt:lpstr>A129185570F_Latest</vt:lpstr>
      <vt:lpstr>A129185574R</vt:lpstr>
      <vt:lpstr>A129185574R_Data</vt:lpstr>
      <vt:lpstr>A129185574R_Latest</vt:lpstr>
      <vt:lpstr>A129185578X</vt:lpstr>
      <vt:lpstr>A129185578X_Data</vt:lpstr>
      <vt:lpstr>A129185578X_Latest</vt:lpstr>
      <vt:lpstr>A129185582R</vt:lpstr>
      <vt:lpstr>A129185582R_Data</vt:lpstr>
      <vt:lpstr>A129185582R_Latest</vt:lpstr>
      <vt:lpstr>A129185586X</vt:lpstr>
      <vt:lpstr>A129185586X_Data</vt:lpstr>
      <vt:lpstr>A129185586X_Latest</vt:lpstr>
      <vt:lpstr>A129185590R</vt:lpstr>
      <vt:lpstr>A129185590R_Data</vt:lpstr>
      <vt:lpstr>A129185590R_Latest</vt:lpstr>
      <vt:lpstr>A129185594X</vt:lpstr>
      <vt:lpstr>A129185594X_Data</vt:lpstr>
      <vt:lpstr>A129185594X_Latest</vt:lpstr>
      <vt:lpstr>A129185598J</vt:lpstr>
      <vt:lpstr>A129185598J_Data</vt:lpstr>
      <vt:lpstr>A129185598J_Latest</vt:lpstr>
      <vt:lpstr>A129185602L</vt:lpstr>
      <vt:lpstr>A129185602L_Data</vt:lpstr>
      <vt:lpstr>A129185602L_Latest</vt:lpstr>
      <vt:lpstr>A129185606W</vt:lpstr>
      <vt:lpstr>A129185606W_Data</vt:lpstr>
      <vt:lpstr>A129185606W_Latest</vt:lpstr>
      <vt:lpstr>A129185610L</vt:lpstr>
      <vt:lpstr>A129185610L_Data</vt:lpstr>
      <vt:lpstr>A129185610L_Latest</vt:lpstr>
      <vt:lpstr>A129185614W</vt:lpstr>
      <vt:lpstr>A129185614W_Data</vt:lpstr>
      <vt:lpstr>A129185614W_Latest</vt:lpstr>
      <vt:lpstr>A129185618F</vt:lpstr>
      <vt:lpstr>A129185618F_Data</vt:lpstr>
      <vt:lpstr>A129185618F_Latest</vt:lpstr>
      <vt:lpstr>A129185622W</vt:lpstr>
      <vt:lpstr>A129185622W_Data</vt:lpstr>
      <vt:lpstr>A129185622W_Latest</vt:lpstr>
      <vt:lpstr>A129185626F</vt:lpstr>
      <vt:lpstr>A129185626F_Data</vt:lpstr>
      <vt:lpstr>A129185626F_Latest</vt:lpstr>
      <vt:lpstr>A129185630W</vt:lpstr>
      <vt:lpstr>A129185630W_Data</vt:lpstr>
      <vt:lpstr>A129185630W_Latest</vt:lpstr>
      <vt:lpstr>A129185634F</vt:lpstr>
      <vt:lpstr>A129185634F_Data</vt:lpstr>
      <vt:lpstr>A129185634F_Latest</vt:lpstr>
      <vt:lpstr>A129185638R</vt:lpstr>
      <vt:lpstr>A129185638R_Data</vt:lpstr>
      <vt:lpstr>A129185638R_Latest</vt:lpstr>
      <vt:lpstr>A129185642F</vt:lpstr>
      <vt:lpstr>A129185642F_Data</vt:lpstr>
      <vt:lpstr>A129185642F_Latest</vt:lpstr>
      <vt:lpstr>A129185646R</vt:lpstr>
      <vt:lpstr>A129185646R_Data</vt:lpstr>
      <vt:lpstr>A129185646R_Latest</vt:lpstr>
      <vt:lpstr>A129185650F</vt:lpstr>
      <vt:lpstr>A129185650F_Data</vt:lpstr>
      <vt:lpstr>A129185650F_Latest</vt:lpstr>
      <vt:lpstr>A129185654R</vt:lpstr>
      <vt:lpstr>A129185654R_Data</vt:lpstr>
      <vt:lpstr>A129185654R_Latest</vt:lpstr>
      <vt:lpstr>A129185658X</vt:lpstr>
      <vt:lpstr>A129185658X_Data</vt:lpstr>
      <vt:lpstr>A129185658X_Latest</vt:lpstr>
      <vt:lpstr>A129185662R</vt:lpstr>
      <vt:lpstr>A129185662R_Data</vt:lpstr>
      <vt:lpstr>A129185662R_Latest</vt:lpstr>
      <vt:lpstr>A129185666X</vt:lpstr>
      <vt:lpstr>A129185666X_Data</vt:lpstr>
      <vt:lpstr>A129185666X_Latest</vt:lpstr>
      <vt:lpstr>A129185670R</vt:lpstr>
      <vt:lpstr>A129185670R_Data</vt:lpstr>
      <vt:lpstr>A129185670R_Latest</vt:lpstr>
      <vt:lpstr>A129185674X</vt:lpstr>
      <vt:lpstr>A129185674X_Data</vt:lpstr>
      <vt:lpstr>A129185674X_Latest</vt:lpstr>
      <vt:lpstr>A129185678J</vt:lpstr>
      <vt:lpstr>A129185678J_Data</vt:lpstr>
      <vt:lpstr>A129185678J_Latest</vt:lpstr>
      <vt:lpstr>A129185682X</vt:lpstr>
      <vt:lpstr>A129185682X_Data</vt:lpstr>
      <vt:lpstr>A129185682X_Latest</vt:lpstr>
      <vt:lpstr>A129185686J</vt:lpstr>
      <vt:lpstr>A129185686J_Data</vt:lpstr>
      <vt:lpstr>A129185686J_Latest</vt:lpstr>
      <vt:lpstr>A129185690X</vt:lpstr>
      <vt:lpstr>A129185690X_Data</vt:lpstr>
      <vt:lpstr>A129185690X_Latest</vt:lpstr>
      <vt:lpstr>A129185694J</vt:lpstr>
      <vt:lpstr>A129185694J_Data</vt:lpstr>
      <vt:lpstr>A129185694J_Latest</vt:lpstr>
      <vt:lpstr>A129185698T</vt:lpstr>
      <vt:lpstr>A129185698T_Data</vt:lpstr>
      <vt:lpstr>A129185698T_Latest</vt:lpstr>
      <vt:lpstr>A129185702W</vt:lpstr>
      <vt:lpstr>A129185702W_Data</vt:lpstr>
      <vt:lpstr>A129185702W_Latest</vt:lpstr>
      <vt:lpstr>A129185706F</vt:lpstr>
      <vt:lpstr>A129185706F_Data</vt:lpstr>
      <vt:lpstr>A129185706F_Latest</vt:lpstr>
      <vt:lpstr>A129185710W</vt:lpstr>
      <vt:lpstr>A129185710W_Data</vt:lpstr>
      <vt:lpstr>A129185710W_Latest</vt:lpstr>
      <vt:lpstr>A129185714F</vt:lpstr>
      <vt:lpstr>A129185714F_Data</vt:lpstr>
      <vt:lpstr>A129185714F_Latest</vt:lpstr>
      <vt:lpstr>A129185718R</vt:lpstr>
      <vt:lpstr>A129185718R_Data</vt:lpstr>
      <vt:lpstr>A129185718R_Latest</vt:lpstr>
      <vt:lpstr>A129185722F</vt:lpstr>
      <vt:lpstr>A129185722F_Data</vt:lpstr>
      <vt:lpstr>A129185722F_Latest</vt:lpstr>
      <vt:lpstr>A129185726R</vt:lpstr>
      <vt:lpstr>A129185726R_Data</vt:lpstr>
      <vt:lpstr>A129185726R_Latest</vt:lpstr>
      <vt:lpstr>A129185730F</vt:lpstr>
      <vt:lpstr>A129185730F_Data</vt:lpstr>
      <vt:lpstr>A129185730F_Latest</vt:lpstr>
      <vt:lpstr>A129185734R</vt:lpstr>
      <vt:lpstr>A129185734R_Data</vt:lpstr>
      <vt:lpstr>A129185734R_Latest</vt:lpstr>
      <vt:lpstr>A129185738X</vt:lpstr>
      <vt:lpstr>A129185738X_Data</vt:lpstr>
      <vt:lpstr>A129185738X_Latest</vt:lpstr>
      <vt:lpstr>A129185742R</vt:lpstr>
      <vt:lpstr>A129185742R_Data</vt:lpstr>
      <vt:lpstr>A129185742R_Latest</vt:lpstr>
      <vt:lpstr>A129185746X</vt:lpstr>
      <vt:lpstr>A129185746X_Data</vt:lpstr>
      <vt:lpstr>A129185746X_Latest</vt:lpstr>
      <vt:lpstr>A129185750R</vt:lpstr>
      <vt:lpstr>A129185750R_Data</vt:lpstr>
      <vt:lpstr>A129185750R_Latest</vt:lpstr>
      <vt:lpstr>A129185754X</vt:lpstr>
      <vt:lpstr>A129185754X_Data</vt:lpstr>
      <vt:lpstr>A129185754X_Latest</vt:lpstr>
      <vt:lpstr>A129185758J</vt:lpstr>
      <vt:lpstr>A129185758J_Data</vt:lpstr>
      <vt:lpstr>A129185758J_Latest</vt:lpstr>
      <vt:lpstr>A129185762X</vt:lpstr>
      <vt:lpstr>A129185762X_Data</vt:lpstr>
      <vt:lpstr>A129185762X_Latest</vt:lpstr>
      <vt:lpstr>A129185766J</vt:lpstr>
      <vt:lpstr>A129185766J_Data</vt:lpstr>
      <vt:lpstr>A129185766J_Latest</vt:lpstr>
      <vt:lpstr>A129185770X</vt:lpstr>
      <vt:lpstr>A129185770X_Data</vt:lpstr>
      <vt:lpstr>A129185770X_Latest</vt:lpstr>
      <vt:lpstr>A129185774J</vt:lpstr>
      <vt:lpstr>A129185774J_Data</vt:lpstr>
      <vt:lpstr>A129185774J_Latest</vt:lpstr>
      <vt:lpstr>A129185778T</vt:lpstr>
      <vt:lpstr>A129185778T_Data</vt:lpstr>
      <vt:lpstr>A129185778T_Latest</vt:lpstr>
      <vt:lpstr>A129185782J</vt:lpstr>
      <vt:lpstr>A129185782J_Data</vt:lpstr>
      <vt:lpstr>A129185782J_Latest</vt:lpstr>
      <vt:lpstr>A129185786T</vt:lpstr>
      <vt:lpstr>A129185786T_Data</vt:lpstr>
      <vt:lpstr>A129185786T_Latest</vt:lpstr>
      <vt:lpstr>A129185790J</vt:lpstr>
      <vt:lpstr>A129185790J_Data</vt:lpstr>
      <vt:lpstr>A129185790J_Latest</vt:lpstr>
      <vt:lpstr>A129185794T</vt:lpstr>
      <vt:lpstr>A129185794T_Data</vt:lpstr>
      <vt:lpstr>A129185794T_Latest</vt:lpstr>
      <vt:lpstr>A129185798A</vt:lpstr>
      <vt:lpstr>A129185798A_Data</vt:lpstr>
      <vt:lpstr>A129185798A_Latest</vt:lpstr>
      <vt:lpstr>A129185802F</vt:lpstr>
      <vt:lpstr>A129185802F_Data</vt:lpstr>
      <vt:lpstr>A129185802F_Latest</vt:lpstr>
      <vt:lpstr>A129185806R</vt:lpstr>
      <vt:lpstr>A129185806R_Data</vt:lpstr>
      <vt:lpstr>A129185806R_Latest</vt:lpstr>
      <vt:lpstr>A129185810F</vt:lpstr>
      <vt:lpstr>A129185810F_Data</vt:lpstr>
      <vt:lpstr>A129185810F_Latest</vt:lpstr>
      <vt:lpstr>A129185814R</vt:lpstr>
      <vt:lpstr>A129185814R_Data</vt:lpstr>
      <vt:lpstr>A129185814R_Latest</vt:lpstr>
      <vt:lpstr>A129185818X</vt:lpstr>
      <vt:lpstr>A129185818X_Data</vt:lpstr>
      <vt:lpstr>A129185818X_Latest</vt:lpstr>
      <vt:lpstr>A129185822R</vt:lpstr>
      <vt:lpstr>A129185822R_Data</vt:lpstr>
      <vt:lpstr>A129185822R_Latest</vt:lpstr>
      <vt:lpstr>A129185826X</vt:lpstr>
      <vt:lpstr>A129185826X_Data</vt:lpstr>
      <vt:lpstr>A129185826X_Latest</vt:lpstr>
      <vt:lpstr>A129185830R</vt:lpstr>
      <vt:lpstr>A129185830R_Data</vt:lpstr>
      <vt:lpstr>A129185830R_Latest</vt:lpstr>
      <vt:lpstr>A129185834X</vt:lpstr>
      <vt:lpstr>A129185834X_Data</vt:lpstr>
      <vt:lpstr>A129185834X_Latest</vt:lpstr>
      <vt:lpstr>A129185838J</vt:lpstr>
      <vt:lpstr>A129185838J_Data</vt:lpstr>
      <vt:lpstr>A129185838J_Latest</vt:lpstr>
      <vt:lpstr>A129185842X</vt:lpstr>
      <vt:lpstr>A129185842X_Data</vt:lpstr>
      <vt:lpstr>A129185842X_Latest</vt:lpstr>
      <vt:lpstr>A129185846J</vt:lpstr>
      <vt:lpstr>A129185846J_Data</vt:lpstr>
      <vt:lpstr>A129185846J_Latest</vt:lpstr>
      <vt:lpstr>A129185850X</vt:lpstr>
      <vt:lpstr>A129185850X_Data</vt:lpstr>
      <vt:lpstr>A129185850X_Latest</vt:lpstr>
      <vt:lpstr>A129185854J</vt:lpstr>
      <vt:lpstr>A129185854J_Data</vt:lpstr>
      <vt:lpstr>A129185854J_Latest</vt:lpstr>
      <vt:lpstr>A129185858T</vt:lpstr>
      <vt:lpstr>A129185858T_Data</vt:lpstr>
      <vt:lpstr>A129185858T_Latest</vt:lpstr>
      <vt:lpstr>A129185862J</vt:lpstr>
      <vt:lpstr>A129185862J_Data</vt:lpstr>
      <vt:lpstr>A129185862J_Latest</vt:lpstr>
      <vt:lpstr>A129185866T</vt:lpstr>
      <vt:lpstr>A129185866T_Data</vt:lpstr>
      <vt:lpstr>A129185866T_Latest</vt:lpstr>
      <vt:lpstr>A129185870J</vt:lpstr>
      <vt:lpstr>A129185870J_Data</vt:lpstr>
      <vt:lpstr>A129185870J_Latest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2022-08-17T11:50:33Z</dcterms:created>
  <dcterms:modified xsi:type="dcterms:W3CDTF">2022-09-06T08:51:46Z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2022-08-17T12:08:08Z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4cf7fb86-0316-4757-81e0-bef1e8a1b232</vt:lpwstr>
  </property>
  <property fmtid="{D5CDD505-2E9C-101B-9397-08002B2CF9AE}" pid="8" name="MSIP_Label_c8e5a7ee-c283-40b0-98eb-fa437df4c031_ContentBits">
    <vt:lpwstr>0</vt:lpwstr>
  </property>
</Properties>
</file>